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44" yWindow="-24" windowWidth="19020" windowHeight="12816" activeTab="3"/>
  </bookViews>
  <sheets>
    <sheet name="Exh 17.6 Retail User Sales PV" sheetId="5" r:id="rId1"/>
    <sheet name="Exh 17.7  Office User Sales PV" sheetId="4" r:id="rId2"/>
    <sheet name="Exh. 17.8 Retail Land Resid" sheetId="3" r:id="rId3"/>
    <sheet name="Exh. 17.9 Office Land Resid" sheetId="2" r:id="rId4"/>
  </sheets>
  <definedNames>
    <definedName name="\P">#REF!</definedName>
    <definedName name="\S">#REF!</definedName>
    <definedName name="_xlnm.Print_Area" localSheetId="0">'Exh 17.6 Retail User Sales PV'!$A$1:$H$27</definedName>
    <definedName name="_xlnm.Print_Area" localSheetId="1">'Exh 17.7  Office User Sales PV'!$A$1:$H$27</definedName>
    <definedName name="_xlnm.Print_Area" localSheetId="2">'Exh. 17.8 Retail Land Resid'!$A$1:$F$35</definedName>
    <definedName name="_xlnm.Print_Area" localSheetId="3">'Exh. 17.9 Office Land Resid'!$A$1:$I$35</definedName>
  </definedNames>
  <calcPr calcId="125725"/>
</workbook>
</file>

<file path=xl/calcChain.xml><?xml version="1.0" encoding="utf-8"?>
<calcChain xmlns="http://schemas.openxmlformats.org/spreadsheetml/2006/main">
  <c r="G31" i="2"/>
  <c r="C28"/>
  <c r="D28"/>
  <c r="E28"/>
  <c r="F28"/>
  <c r="G28"/>
  <c r="H28"/>
  <c r="I28"/>
  <c r="B28"/>
  <c r="C28" i="3"/>
  <c r="D28"/>
  <c r="E28"/>
  <c r="F28"/>
  <c r="B28"/>
  <c r="B31" s="1"/>
  <c r="B20" i="5"/>
  <c r="C20"/>
  <c r="C23" s="1"/>
  <c r="E20"/>
  <c r="E23" s="1"/>
  <c r="B23"/>
  <c r="E22"/>
  <c r="D23"/>
  <c r="C25"/>
  <c r="C26"/>
  <c r="C27"/>
  <c r="B20" i="4"/>
  <c r="C20"/>
  <c r="C23" s="1"/>
  <c r="D20"/>
  <c r="D23" s="1"/>
  <c r="E20"/>
  <c r="E23" s="1"/>
  <c r="F20"/>
  <c r="F23" s="1"/>
  <c r="B23"/>
  <c r="G23"/>
  <c r="C25"/>
  <c r="C26"/>
  <c r="C27"/>
  <c r="B23" i="3"/>
  <c r="C23"/>
  <c r="C24"/>
  <c r="C25"/>
  <c r="D23"/>
  <c r="E23"/>
  <c r="E25"/>
  <c r="F23"/>
  <c r="D24"/>
  <c r="E24"/>
  <c r="D25"/>
  <c r="D26"/>
  <c r="B27"/>
  <c r="C27"/>
  <c r="D27"/>
  <c r="E27"/>
  <c r="F27"/>
  <c r="B30"/>
  <c r="C30"/>
  <c r="D30"/>
  <c r="E30"/>
  <c r="B33"/>
  <c r="B34"/>
  <c r="B35"/>
  <c r="D24" i="2"/>
  <c r="E24"/>
  <c r="E25" s="1"/>
  <c r="F24"/>
  <c r="F25" s="1"/>
  <c r="G24"/>
  <c r="G25" s="1"/>
  <c r="H24"/>
  <c r="H25" s="1"/>
  <c r="I24"/>
  <c r="I25" s="1"/>
  <c r="B24"/>
  <c r="B25" s="1"/>
  <c r="B26" s="1"/>
  <c r="H27"/>
  <c r="I27"/>
  <c r="B29"/>
  <c r="C29"/>
  <c r="D29"/>
  <c r="E29"/>
  <c r="F29"/>
  <c r="G29"/>
  <c r="H29"/>
  <c r="B30"/>
  <c r="C30"/>
  <c r="D30"/>
  <c r="E30"/>
  <c r="F30"/>
  <c r="H30"/>
  <c r="I30"/>
  <c r="B33"/>
  <c r="B34"/>
  <c r="B35"/>
  <c r="E26" i="3"/>
  <c r="E31"/>
  <c r="C31"/>
  <c r="C26"/>
  <c r="D31"/>
  <c r="F24"/>
  <c r="F25"/>
  <c r="B24"/>
  <c r="B25"/>
  <c r="F26"/>
  <c r="B26"/>
  <c r="F31"/>
  <c r="I26" i="2" l="1"/>
  <c r="H26"/>
  <c r="H31" s="1"/>
  <c r="D25"/>
  <c r="C24"/>
  <c r="C25" s="1"/>
  <c r="C26" s="1"/>
  <c r="C31"/>
  <c r="B31"/>
  <c r="G26"/>
  <c r="F26"/>
  <c r="F31" s="1"/>
  <c r="E26"/>
  <c r="E31" s="1"/>
  <c r="C35" i="3"/>
  <c r="E35" s="1"/>
  <c r="C33"/>
  <c r="E33" s="1"/>
  <c r="C34"/>
  <c r="E34" s="1"/>
  <c r="E25" i="4"/>
  <c r="G25" s="1"/>
  <c r="E27"/>
  <c r="G27" s="1"/>
  <c r="E26"/>
  <c r="G26" s="1"/>
  <c r="E25" i="5"/>
  <c r="G25" s="1"/>
  <c r="E26"/>
  <c r="G26" s="1"/>
  <c r="E27"/>
  <c r="G27" s="1"/>
  <c r="I31" i="2" l="1"/>
  <c r="D31"/>
  <c r="D26"/>
  <c r="E35" l="1"/>
  <c r="H35" s="1"/>
  <c r="E33"/>
  <c r="H33" s="1"/>
  <c r="E34"/>
  <c r="H34" s="1"/>
</calcChain>
</file>

<file path=xl/sharedStrings.xml><?xml version="1.0" encoding="utf-8"?>
<sst xmlns="http://schemas.openxmlformats.org/spreadsheetml/2006/main" count="158" uniqueCount="71">
  <si>
    <t>Potential gross income</t>
  </si>
  <si>
    <t>per sq. ft.</t>
  </si>
  <si>
    <t>Land residual value</t>
  </si>
  <si>
    <t>Land value/sq. ft.</t>
  </si>
  <si>
    <t>Year</t>
  </si>
  <si>
    <t xml:space="preserve">                                                                       Multitenant Office Alternative—Land Residual Analysis</t>
  </si>
  <si>
    <t>Occupancy</t>
  </si>
  <si>
    <t>Acres</t>
  </si>
  <si>
    <t>Low</t>
  </si>
  <si>
    <t>Mid</t>
  </si>
  <si>
    <t>High</t>
  </si>
  <si>
    <t>Land size</t>
  </si>
  <si>
    <t>Income</t>
  </si>
  <si>
    <t>User sale price</t>
  </si>
  <si>
    <t xml:space="preserve">Year of sale </t>
  </si>
  <si>
    <t>Expenses</t>
  </si>
  <si>
    <t>Financial Data</t>
  </si>
  <si>
    <t>per year</t>
  </si>
  <si>
    <t>Analysis</t>
  </si>
  <si>
    <t>Sale price</t>
  </si>
  <si>
    <t>Less holding expenses</t>
  </si>
  <si>
    <t>Cash flow</t>
  </si>
  <si>
    <t>Present value @</t>
  </si>
  <si>
    <t>Discount rate</t>
  </si>
  <si>
    <t>Present value</t>
  </si>
  <si>
    <t>Value per sq. ft.</t>
  </si>
  <si>
    <t>Data Input</t>
  </si>
  <si>
    <t>User Price Sales Method—Multitenant Office Alternative</t>
  </si>
  <si>
    <t>Land holding/mgmt. cost</t>
  </si>
  <si>
    <t>Discount rates</t>
  </si>
  <si>
    <t>Operating expenses</t>
  </si>
  <si>
    <t>Holding expense</t>
  </si>
  <si>
    <t>Site and Building Information</t>
  </si>
  <si>
    <t xml:space="preserve">Year built </t>
  </si>
  <si>
    <t>Terminal cap rate</t>
  </si>
  <si>
    <t>Selling expenses</t>
  </si>
  <si>
    <t>Rent increase per year</t>
  </si>
  <si>
    <t>Cost increase per year</t>
  </si>
  <si>
    <t>Terminal Year</t>
  </si>
  <si>
    <t>acres</t>
  </si>
  <si>
    <t>Current cost</t>
  </si>
  <si>
    <r>
      <t xml:space="preserve">of </t>
    </r>
    <r>
      <rPr>
        <i/>
        <sz val="10"/>
        <rFont val="Arial"/>
        <family val="2"/>
      </rPr>
      <t>EGI</t>
    </r>
  </si>
  <si>
    <t>Less collection and vacancy loss</t>
  </si>
  <si>
    <t>Net operating income</t>
  </si>
  <si>
    <t>Effective gross income</t>
  </si>
  <si>
    <t>Less  operating expenses</t>
  </si>
  <si>
    <t>Plus reversion</t>
  </si>
  <si>
    <t>Less building cost</t>
  </si>
  <si>
    <t>Total cash flow</t>
  </si>
  <si>
    <t>Exhibit 17.6</t>
  </si>
  <si>
    <t>Exhibit 17.7</t>
  </si>
  <si>
    <t>Exhibit 17.8</t>
  </si>
  <si>
    <t xml:space="preserve">Exhibit 17.9   </t>
  </si>
  <si>
    <t>User Price Sales Method—Retail Shopping Alternative</t>
  </si>
  <si>
    <t>Year 1</t>
  </si>
  <si>
    <t>Year 2</t>
  </si>
  <si>
    <t>Year 3</t>
  </si>
  <si>
    <t>Year 4</t>
  </si>
  <si>
    <t>Year 5</t>
  </si>
  <si>
    <t>Year 6</t>
  </si>
  <si>
    <t>Retail Shopping Alternative—Land Residual Analysis</t>
  </si>
  <si>
    <t xml:space="preserve"> Rent/square foot  </t>
  </si>
  <si>
    <r>
      <t>(</t>
    </r>
    <r>
      <rPr>
        <b/>
        <sz val="8"/>
        <rFont val="Arial"/>
        <family val="2"/>
      </rPr>
      <t>Management, taxes, marketing)</t>
    </r>
  </si>
  <si>
    <t>Bldg. total square feet</t>
  </si>
  <si>
    <t>Bldg. cost per square foot</t>
  </si>
  <si>
    <t>starting Year 2</t>
  </si>
  <si>
    <t>applied to trailing year</t>
  </si>
  <si>
    <t>Increase start Year 2</t>
  </si>
  <si>
    <t>Year 7</t>
  </si>
  <si>
    <t>Year 8</t>
  </si>
  <si>
    <t>Land Value per Square Foot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</si>
</sst>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[Red]\(#,##0.0\)"/>
  </numFmts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44" fontId="1" fillId="0" borderId="0" xfId="2" applyBorder="1" applyProtection="1">
      <protection locked="0"/>
    </xf>
    <xf numFmtId="0" fontId="0" fillId="0" borderId="0" xfId="0" applyBorder="1"/>
    <xf numFmtId="164" fontId="1" fillId="0" borderId="0" xfId="1" applyNumberForma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2" xfId="0" applyBorder="1"/>
    <xf numFmtId="0" fontId="0" fillId="0" borderId="0" xfId="0" applyBorder="1" applyAlignment="1" applyProtection="1">
      <alignment horizontal="center"/>
      <protection locked="0"/>
    </xf>
    <xf numFmtId="44" fontId="0" fillId="0" borderId="0" xfId="0" applyNumberFormat="1" applyBorder="1"/>
    <xf numFmtId="0" fontId="0" fillId="0" borderId="1" xfId="0" applyBorder="1"/>
    <xf numFmtId="0" fontId="0" fillId="0" borderId="4" xfId="0" applyBorder="1"/>
    <xf numFmtId="0" fontId="0" fillId="0" borderId="6" xfId="0" applyFill="1" applyBorder="1"/>
    <xf numFmtId="0" fontId="2" fillId="0" borderId="6" xfId="0" applyFont="1" applyFill="1" applyBorder="1" applyProtection="1">
      <protection locked="0"/>
    </xf>
    <xf numFmtId="0" fontId="2" fillId="0" borderId="6" xfId="0" applyFont="1" applyFill="1" applyBorder="1"/>
    <xf numFmtId="0" fontId="2" fillId="2" borderId="7" xfId="0" applyFont="1" applyFill="1" applyBorder="1" applyProtection="1">
      <protection locked="0"/>
    </xf>
    <xf numFmtId="0" fontId="0" fillId="2" borderId="8" xfId="0" applyFill="1" applyBorder="1"/>
    <xf numFmtId="0" fontId="0" fillId="2" borderId="9" xfId="0" applyFill="1" applyBorder="1"/>
    <xf numFmtId="0" fontId="0" fillId="0" borderId="10" xfId="0" applyBorder="1" applyProtection="1">
      <protection locked="0"/>
    </xf>
    <xf numFmtId="0" fontId="2" fillId="0" borderId="11" xfId="0" applyFont="1" applyBorder="1" applyProtection="1">
      <protection locked="0"/>
    </xf>
    <xf numFmtId="0" fontId="0" fillId="0" borderId="11" xfId="0" applyBorder="1" applyProtection="1">
      <protection locked="0"/>
    </xf>
    <xf numFmtId="0" fontId="2" fillId="0" borderId="11" xfId="0" quotePrefix="1" applyFont="1" applyBorder="1" applyAlignment="1" applyProtection="1">
      <alignment horizontal="left"/>
      <protection locked="0"/>
    </xf>
    <xf numFmtId="0" fontId="2" fillId="0" borderId="1" xfId="0" applyFont="1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7" fontId="1" fillId="0" borderId="0" xfId="2" applyNumberForma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164" fontId="4" fillId="0" borderId="0" xfId="1" applyNumberFormat="1" applyFont="1" applyBorder="1" applyProtection="1">
      <protection locked="0"/>
    </xf>
    <xf numFmtId="9" fontId="1" fillId="0" borderId="0" xfId="3" applyBorder="1" applyAlignment="1" applyProtection="1">
      <alignment horizontal="center"/>
      <protection locked="0"/>
    </xf>
    <xf numFmtId="0" fontId="2" fillId="0" borderId="0" xfId="0" applyFont="1" applyBorder="1"/>
    <xf numFmtId="0" fontId="2" fillId="0" borderId="0" xfId="0" applyFont="1" applyBorder="1" applyProtection="1">
      <protection locked="0"/>
    </xf>
    <xf numFmtId="9" fontId="1" fillId="0" borderId="0" xfId="3" applyBorder="1" applyAlignment="1">
      <alignment horizontal="center"/>
    </xf>
    <xf numFmtId="44" fontId="2" fillId="0" borderId="0" xfId="2" applyFont="1" applyBorder="1" applyProtection="1">
      <protection locked="0"/>
    </xf>
    <xf numFmtId="44" fontId="0" fillId="0" borderId="0" xfId="0" applyNumberFormat="1" applyBorder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44" fontId="2" fillId="0" borderId="0" xfId="2" applyFont="1" applyBorder="1" applyAlignment="1" applyProtection="1">
      <alignment horizontal="center"/>
      <protection locked="0"/>
    </xf>
    <xf numFmtId="44" fontId="2" fillId="0" borderId="0" xfId="0" applyNumberFormat="1" applyFont="1" applyBorder="1" applyAlignment="1" applyProtection="1">
      <alignment horizontal="center"/>
      <protection locked="0"/>
    </xf>
    <xf numFmtId="9" fontId="1" fillId="0" borderId="0" xfId="3" applyFont="1" applyBorder="1" applyAlignment="1" applyProtection="1">
      <alignment horizontal="center"/>
      <protection locked="0"/>
    </xf>
    <xf numFmtId="3" fontId="1" fillId="0" borderId="0" xfId="2" applyNumberFormat="1" applyBorder="1" applyAlignment="1" applyProtection="1">
      <alignment horizontal="center"/>
      <protection locked="0"/>
    </xf>
    <xf numFmtId="5" fontId="1" fillId="0" borderId="0" xfId="2" applyNumberFormat="1" applyBorder="1" applyAlignment="1" applyProtection="1">
      <alignment horizontal="center"/>
      <protection locked="0"/>
    </xf>
    <xf numFmtId="164" fontId="0" fillId="0" borderId="0" xfId="0" applyNumberFormat="1" applyBorder="1" applyAlignment="1" applyProtection="1">
      <alignment horizontal="center"/>
      <protection locked="0"/>
    </xf>
    <xf numFmtId="8" fontId="1" fillId="0" borderId="0" xfId="3" applyNumberFormat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165" fontId="1" fillId="0" borderId="0" xfId="3" applyNumberFormat="1" applyBorder="1" applyAlignment="1" applyProtection="1">
      <alignment horizontal="center"/>
      <protection locked="0"/>
    </xf>
    <xf numFmtId="9" fontId="2" fillId="0" borderId="0" xfId="3" applyFont="1" applyBorder="1" applyAlignment="1" applyProtection="1">
      <alignment horizontal="center"/>
      <protection locked="0"/>
    </xf>
    <xf numFmtId="10" fontId="1" fillId="0" borderId="0" xfId="3" applyNumberFormat="1" applyBorder="1" applyAlignment="1" applyProtection="1">
      <alignment horizontal="center"/>
      <protection locked="0"/>
    </xf>
    <xf numFmtId="10" fontId="4" fillId="0" borderId="0" xfId="3" applyNumberFormat="1" applyFont="1" applyBorder="1" applyAlignment="1" applyProtection="1">
      <alignment horizontal="center"/>
      <protection locked="0"/>
    </xf>
    <xf numFmtId="10" fontId="1" fillId="0" borderId="0" xfId="3" applyNumberFormat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0" fontId="6" fillId="0" borderId="0" xfId="3" applyNumberFormat="1" applyFont="1" applyBorder="1" applyAlignment="1" applyProtection="1">
      <alignment horizontal="left"/>
      <protection locked="0"/>
    </xf>
    <xf numFmtId="3" fontId="0" fillId="0" borderId="0" xfId="0" applyNumberFormat="1" applyBorder="1" applyAlignment="1">
      <alignment horizontal="center"/>
    </xf>
    <xf numFmtId="5" fontId="1" fillId="0" borderId="0" xfId="2" applyNumberFormat="1" applyBorder="1" applyAlignment="1">
      <alignment horizontal="center"/>
    </xf>
    <xf numFmtId="0" fontId="2" fillId="0" borderId="1" xfId="0" applyFont="1" applyFill="1" applyBorder="1" applyProtection="1">
      <protection locked="0"/>
    </xf>
    <xf numFmtId="0" fontId="0" fillId="0" borderId="0" xfId="0" applyBorder="1" applyAlignment="1">
      <alignment horizontal="center"/>
    </xf>
    <xf numFmtId="0" fontId="2" fillId="0" borderId="7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2" fillId="2" borderId="10" xfId="0" applyFont="1" applyFill="1" applyBorder="1" applyProtection="1">
      <protection locked="0"/>
    </xf>
    <xf numFmtId="0" fontId="0" fillId="2" borderId="11" xfId="0" applyFill="1" applyBorder="1"/>
    <xf numFmtId="0" fontId="0" fillId="2" borderId="12" xfId="0" applyFill="1" applyBorder="1"/>
    <xf numFmtId="0" fontId="2" fillId="0" borderId="8" xfId="0" applyFont="1" applyBorder="1" applyAlignment="1" applyProtection="1">
      <alignment horizontal="center"/>
      <protection locked="0"/>
    </xf>
    <xf numFmtId="5" fontId="4" fillId="0" borderId="0" xfId="2" applyNumberFormat="1" applyFont="1" applyBorder="1" applyAlignment="1">
      <alignment horizontal="center"/>
    </xf>
    <xf numFmtId="5" fontId="4" fillId="0" borderId="2" xfId="2" applyNumberFormat="1" applyFont="1" applyBorder="1" applyAlignment="1">
      <alignment horizontal="center"/>
    </xf>
    <xf numFmtId="5" fontId="0" fillId="0" borderId="0" xfId="0" applyNumberFormat="1" applyBorder="1" applyAlignment="1">
      <alignment horizontal="center"/>
    </xf>
    <xf numFmtId="5" fontId="0" fillId="0" borderId="2" xfId="0" applyNumberFormat="1" applyBorder="1" applyAlignment="1">
      <alignment horizontal="center"/>
    </xf>
    <xf numFmtId="5" fontId="5" fillId="0" borderId="13" xfId="2" applyNumberFormat="1" applyFont="1" applyBorder="1" applyAlignment="1">
      <alignment horizontal="center"/>
    </xf>
    <xf numFmtId="5" fontId="0" fillId="0" borderId="8" xfId="0" applyNumberFormat="1" applyBorder="1" applyAlignment="1">
      <alignment horizontal="center"/>
    </xf>
    <xf numFmtId="5" fontId="0" fillId="0" borderId="13" xfId="0" applyNumberFormat="1" applyBorder="1" applyAlignment="1">
      <alignment horizontal="center"/>
    </xf>
    <xf numFmtId="0" fontId="2" fillId="0" borderId="1" xfId="0" applyFont="1" applyBorder="1"/>
    <xf numFmtId="6" fontId="2" fillId="0" borderId="0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Protection="1">
      <protection locked="0"/>
    </xf>
    <xf numFmtId="6" fontId="0" fillId="0" borderId="0" xfId="0" applyNumberFormat="1" applyBorder="1"/>
    <xf numFmtId="0" fontId="2" fillId="0" borderId="3" xfId="0" applyFont="1" applyBorder="1" applyProtection="1">
      <protection locked="0"/>
    </xf>
    <xf numFmtId="6" fontId="0" fillId="0" borderId="4" xfId="0" applyNumberFormat="1" applyBorder="1"/>
    <xf numFmtId="0" fontId="0" fillId="2" borderId="13" xfId="0" applyFill="1" applyBorder="1"/>
    <xf numFmtId="0" fontId="0" fillId="0" borderId="12" xfId="0" applyBorder="1" applyProtection="1">
      <protection locked="0"/>
    </xf>
    <xf numFmtId="0" fontId="7" fillId="0" borderId="0" xfId="0" applyFont="1" applyBorder="1"/>
    <xf numFmtId="164" fontId="4" fillId="0" borderId="2" xfId="1" applyNumberFormat="1" applyFont="1" applyBorder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164" fontId="1" fillId="0" borderId="0" xfId="1" applyNumberFormat="1" applyFont="1" applyBorder="1" applyProtection="1">
      <protection locked="0"/>
    </xf>
    <xf numFmtId="10" fontId="1" fillId="0" borderId="0" xfId="3" applyNumberFormat="1" applyFont="1" applyBorder="1" applyProtection="1">
      <protection locked="0"/>
    </xf>
    <xf numFmtId="44" fontId="1" fillId="0" borderId="0" xfId="2" applyFont="1" applyBorder="1" applyProtection="1">
      <protection locked="0"/>
    </xf>
    <xf numFmtId="44" fontId="0" fillId="0" borderId="2" xfId="0" applyNumberFormat="1" applyBorder="1" applyProtection="1">
      <protection locked="0"/>
    </xf>
    <xf numFmtId="3" fontId="1" fillId="0" borderId="0" xfId="1" applyNumberFormat="1" applyBorder="1" applyAlignment="1">
      <alignment horizontal="center"/>
    </xf>
    <xf numFmtId="44" fontId="0" fillId="0" borderId="0" xfId="0" applyNumberFormat="1" applyBorder="1" applyAlignment="1">
      <alignment horizontal="center"/>
    </xf>
    <xf numFmtId="3" fontId="1" fillId="0" borderId="0" xfId="1" applyNumberFormat="1" applyBorder="1" applyAlignment="1" applyProtection="1">
      <alignment horizontal="center"/>
      <protection locked="0"/>
    </xf>
    <xf numFmtId="44" fontId="1" fillId="0" borderId="0" xfId="2" applyBorder="1"/>
    <xf numFmtId="5" fontId="1" fillId="0" borderId="2" xfId="2" applyNumberFormat="1" applyBorder="1" applyAlignment="1" applyProtection="1">
      <alignment horizontal="center"/>
      <protection locked="0"/>
    </xf>
    <xf numFmtId="5" fontId="1" fillId="0" borderId="2" xfId="2" applyNumberFormat="1" applyBorder="1" applyAlignment="1">
      <alignment horizontal="center"/>
    </xf>
    <xf numFmtId="10" fontId="1" fillId="0" borderId="0" xfId="3" applyNumberFormat="1" applyBorder="1"/>
    <xf numFmtId="164" fontId="2" fillId="0" borderId="0" xfId="1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3" fontId="2" fillId="0" borderId="0" xfId="0" applyNumberFormat="1" applyFont="1" applyBorder="1" applyProtection="1">
      <protection locked="0"/>
    </xf>
    <xf numFmtId="3" fontId="2" fillId="0" borderId="0" xfId="1" applyNumberFormat="1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37" fontId="5" fillId="0" borderId="0" xfId="0" applyNumberFormat="1" applyFont="1" applyBorder="1"/>
    <xf numFmtId="0" fontId="2" fillId="0" borderId="0" xfId="0" applyFont="1" applyProtection="1">
      <protection locked="0"/>
    </xf>
    <xf numFmtId="37" fontId="5" fillId="0" borderId="0" xfId="0" applyNumberFormat="1" applyFont="1"/>
    <xf numFmtId="0" fontId="0" fillId="0" borderId="0" xfId="0" applyProtection="1">
      <protection locked="0"/>
    </xf>
    <xf numFmtId="44" fontId="1" fillId="0" borderId="0" xfId="2" applyAlignment="1" applyProtection="1">
      <alignment horizontal="center"/>
      <protection locked="0"/>
    </xf>
    <xf numFmtId="164" fontId="1" fillId="0" borderId="0" xfId="1" applyNumberFormat="1" applyAlignment="1" applyProtection="1">
      <alignment horizontal="center"/>
      <protection locked="0"/>
    </xf>
    <xf numFmtId="7" fontId="1" fillId="0" borderId="0" xfId="2" applyNumberFormat="1" applyAlignment="1" applyProtection="1">
      <alignment horizontal="center"/>
      <protection locked="0"/>
    </xf>
    <xf numFmtId="164" fontId="1" fillId="0" borderId="0" xfId="1" applyNumberFormat="1" applyProtection="1">
      <protection locked="0"/>
    </xf>
    <xf numFmtId="0" fontId="0" fillId="2" borderId="14" xfId="0" applyFill="1" applyBorder="1"/>
    <xf numFmtId="0" fontId="0" fillId="0" borderId="15" xfId="0" applyFill="1" applyBorder="1"/>
    <xf numFmtId="0" fontId="0" fillId="0" borderId="16" xfId="0" applyFill="1" applyBorder="1"/>
    <xf numFmtId="9" fontId="1" fillId="0" borderId="0" xfId="3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/>
      <protection locked="0"/>
    </xf>
    <xf numFmtId="10" fontId="1" fillId="0" borderId="0" xfId="3" applyNumberFormat="1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5" fontId="4" fillId="0" borderId="8" xfId="0" applyNumberFormat="1" applyFont="1" applyBorder="1" applyAlignment="1">
      <alignment horizontal="center"/>
    </xf>
    <xf numFmtId="5" fontId="4" fillId="0" borderId="13" xfId="0" applyNumberFormat="1" applyFont="1" applyBorder="1" applyAlignment="1">
      <alignment horizontal="center"/>
    </xf>
    <xf numFmtId="7" fontId="4" fillId="0" borderId="0" xfId="2" applyNumberFormat="1" applyFont="1" applyBorder="1" applyAlignment="1">
      <alignment horizontal="center"/>
    </xf>
    <xf numFmtId="7" fontId="0" fillId="0" borderId="2" xfId="0" applyNumberFormat="1" applyBorder="1" applyAlignment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/>
    <xf numFmtId="9" fontId="1" fillId="0" borderId="2" xfId="3" applyBorder="1" applyAlignment="1">
      <alignment horizontal="center"/>
    </xf>
    <xf numFmtId="10" fontId="1" fillId="0" borderId="2" xfId="3" applyNumberForma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  <protection locked="0"/>
    </xf>
    <xf numFmtId="0" fontId="3" fillId="0" borderId="0" xfId="0" applyFont="1"/>
    <xf numFmtId="7" fontId="0" fillId="0" borderId="0" xfId="0" applyNumberFormat="1" applyBorder="1" applyAlignment="1" applyProtection="1">
      <alignment horizontal="right"/>
      <protection locked="0"/>
    </xf>
    <xf numFmtId="165" fontId="1" fillId="0" borderId="0" xfId="3" applyNumberFormat="1" applyBorder="1" applyAlignment="1" applyProtection="1">
      <alignment horizontal="right"/>
      <protection locked="0"/>
    </xf>
    <xf numFmtId="3" fontId="1" fillId="0" borderId="0" xfId="3" applyNumberFormat="1" applyFont="1" applyBorder="1" applyAlignment="1" applyProtection="1">
      <alignment horizontal="right"/>
      <protection locked="0"/>
    </xf>
    <xf numFmtId="10" fontId="0" fillId="0" borderId="0" xfId="0" applyNumberFormat="1" applyBorder="1" applyAlignment="1">
      <alignment horizontal="center"/>
    </xf>
    <xf numFmtId="5" fontId="1" fillId="0" borderId="0" xfId="3" applyNumberFormat="1" applyBorder="1" applyAlignment="1" applyProtection="1">
      <alignment horizontal="right"/>
      <protection locked="0"/>
    </xf>
    <xf numFmtId="10" fontId="0" fillId="0" borderId="4" xfId="0" applyNumberFormat="1" applyBorder="1" applyAlignment="1">
      <alignment horizontal="center"/>
    </xf>
    <xf numFmtId="7" fontId="4" fillId="0" borderId="4" xfId="2" applyNumberFormat="1" applyFont="1" applyBorder="1" applyAlignment="1">
      <alignment horizontal="center"/>
    </xf>
    <xf numFmtId="7" fontId="0" fillId="0" borderId="5" xfId="0" applyNumberFormat="1" applyBorder="1" applyAlignment="1">
      <alignment horizontal="center"/>
    </xf>
    <xf numFmtId="0" fontId="2" fillId="0" borderId="0" xfId="0" applyFont="1" applyBorder="1" applyAlignment="1" applyProtection="1">
      <protection locked="0"/>
    </xf>
    <xf numFmtId="6" fontId="0" fillId="0" borderId="0" xfId="0" applyNumberFormat="1" applyBorder="1" applyAlignment="1">
      <alignment horizontal="center"/>
    </xf>
    <xf numFmtId="6" fontId="0" fillId="0" borderId="4" xfId="0" applyNumberFormat="1" applyBorder="1" applyAlignment="1">
      <alignment horizontal="center"/>
    </xf>
    <xf numFmtId="0" fontId="6" fillId="0" borderId="0" xfId="0" applyFont="1" applyBorder="1" applyAlignment="1" applyProtection="1">
      <alignment horizontal="center"/>
      <protection locked="0"/>
    </xf>
    <xf numFmtId="9" fontId="6" fillId="0" borderId="0" xfId="3" applyFont="1" applyBorder="1" applyAlignment="1" applyProtection="1">
      <alignment horizontal="left"/>
      <protection locked="0"/>
    </xf>
    <xf numFmtId="164" fontId="0" fillId="0" borderId="0" xfId="0" applyNumberFormat="1" applyBorder="1" applyAlignment="1" applyProtection="1">
      <protection locked="0"/>
    </xf>
    <xf numFmtId="8" fontId="1" fillId="0" borderId="0" xfId="3" applyNumberFormat="1" applyBorder="1" applyAlignment="1" applyProtection="1">
      <protection locked="0"/>
    </xf>
    <xf numFmtId="3" fontId="1" fillId="0" borderId="0" xfId="3" applyNumberFormat="1" applyFont="1" applyBorder="1" applyAlignment="1" applyProtection="1">
      <protection locked="0"/>
    </xf>
    <xf numFmtId="9" fontId="1" fillId="0" borderId="0" xfId="3" applyBorder="1" applyAlignment="1" applyProtection="1">
      <alignment horizontal="right"/>
      <protection locked="0"/>
    </xf>
    <xf numFmtId="5" fontId="4" fillId="0" borderId="0" xfId="2" applyNumberFormat="1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37" fontId="5" fillId="0" borderId="0" xfId="0" applyNumberFormat="1" applyFont="1" applyAlignment="1">
      <alignment vertical="center"/>
    </xf>
    <xf numFmtId="0" fontId="0" fillId="0" borderId="0" xfId="0" applyBorder="1" applyAlignment="1" applyProtection="1">
      <alignment horizontal="right"/>
      <protection locked="0"/>
    </xf>
    <xf numFmtId="164" fontId="0" fillId="0" borderId="0" xfId="0" applyNumberFormat="1" applyBorder="1" applyAlignment="1" applyProtection="1">
      <alignment horizontal="right"/>
      <protection locked="0"/>
    </xf>
    <xf numFmtId="8" fontId="1" fillId="0" borderId="0" xfId="3" applyNumberFormat="1" applyBorder="1" applyAlignment="1" applyProtection="1">
      <alignment horizontal="right"/>
      <protection locked="0"/>
    </xf>
    <xf numFmtId="9" fontId="1" fillId="0" borderId="0" xfId="3" applyBorder="1" applyAlignment="1" applyProtection="1">
      <alignment horizontal="left"/>
      <protection locked="0"/>
    </xf>
    <xf numFmtId="3" fontId="1" fillId="0" borderId="0" xfId="3" applyNumberFormat="1" applyBorder="1" applyAlignment="1" applyProtection="1">
      <alignment horizontal="center"/>
      <protection locked="0"/>
    </xf>
    <xf numFmtId="10" fontId="1" fillId="0" borderId="0" xfId="3" applyNumberFormat="1" applyFont="1" applyBorder="1" applyAlignment="1" applyProtection="1">
      <alignment horizontal="center"/>
      <protection locked="0"/>
    </xf>
    <xf numFmtId="5" fontId="4" fillId="0" borderId="0" xfId="0" applyNumberFormat="1" applyFont="1" applyBorder="1" applyAlignment="1" applyProtection="1">
      <alignment horizontal="center"/>
    </xf>
    <xf numFmtId="5" fontId="10" fillId="0" borderId="0" xfId="0" applyNumberFormat="1" applyFont="1" applyBorder="1" applyAlignment="1" applyProtection="1">
      <alignment horizontal="center" vertical="center"/>
    </xf>
    <xf numFmtId="5" fontId="4" fillId="0" borderId="0" xfId="2" applyNumberFormat="1" applyFont="1" applyBorder="1" applyAlignment="1" applyProtection="1">
      <alignment horizontal="center"/>
    </xf>
    <xf numFmtId="5" fontId="0" fillId="0" borderId="0" xfId="0" applyNumberFormat="1" applyBorder="1" applyAlignment="1" applyProtection="1">
      <alignment horizontal="center"/>
    </xf>
    <xf numFmtId="5" fontId="10" fillId="0" borderId="8" xfId="0" applyNumberFormat="1" applyFont="1" applyBorder="1" applyAlignment="1" applyProtection="1">
      <alignment horizontal="center"/>
    </xf>
    <xf numFmtId="5" fontId="0" fillId="0" borderId="11" xfId="0" applyNumberFormat="1" applyBorder="1" applyAlignment="1" applyProtection="1">
      <alignment horizontal="center"/>
    </xf>
    <xf numFmtId="5" fontId="4" fillId="0" borderId="2" xfId="0" applyNumberFormat="1" applyFont="1" applyBorder="1" applyAlignment="1" applyProtection="1">
      <alignment horizontal="center"/>
    </xf>
    <xf numFmtId="5" fontId="10" fillId="0" borderId="2" xfId="0" applyNumberFormat="1" applyFont="1" applyBorder="1" applyAlignment="1" applyProtection="1">
      <alignment horizontal="center" vertical="center"/>
    </xf>
    <xf numFmtId="5" fontId="4" fillId="0" borderId="2" xfId="2" applyNumberFormat="1" applyFont="1" applyBorder="1" applyAlignment="1" applyProtection="1">
      <alignment horizontal="center"/>
    </xf>
    <xf numFmtId="5" fontId="0" fillId="0" borderId="2" xfId="0" applyNumberFormat="1" applyBorder="1" applyAlignment="1" applyProtection="1">
      <alignment horizontal="center"/>
    </xf>
    <xf numFmtId="5" fontId="10" fillId="0" borderId="13" xfId="0" applyNumberFormat="1" applyFont="1" applyBorder="1" applyAlignment="1" applyProtection="1">
      <alignment horizontal="center"/>
    </xf>
    <xf numFmtId="5" fontId="5" fillId="0" borderId="8" xfId="2" applyNumberFormat="1" applyFont="1" applyBorder="1" applyAlignment="1" applyProtection="1">
      <alignment horizontal="center"/>
    </xf>
    <xf numFmtId="5" fontId="0" fillId="0" borderId="8" xfId="0" applyNumberFormat="1" applyBorder="1" applyAlignment="1" applyProtection="1">
      <alignment horizontal="center"/>
    </xf>
    <xf numFmtId="5" fontId="0" fillId="0" borderId="13" xfId="0" applyNumberFormat="1" applyBorder="1" applyAlignment="1" applyProtection="1">
      <alignment horizontal="center"/>
    </xf>
    <xf numFmtId="10" fontId="0" fillId="0" borderId="0" xfId="0" applyNumberFormat="1" applyBorder="1" applyAlignment="1" applyProtection="1">
      <alignment horizontal="center"/>
    </xf>
    <xf numFmtId="10" fontId="0" fillId="0" borderId="4" xfId="0" applyNumberFormat="1" applyBorder="1" applyAlignment="1" applyProtection="1">
      <alignment horizontal="center"/>
    </xf>
    <xf numFmtId="5" fontId="10" fillId="0" borderId="0" xfId="0" applyNumberFormat="1" applyFont="1" applyBorder="1" applyAlignment="1" applyProtection="1">
      <alignment horizontal="center"/>
    </xf>
    <xf numFmtId="5" fontId="10" fillId="0" borderId="2" xfId="0" applyNumberFormat="1" applyFont="1" applyBorder="1" applyAlignment="1" applyProtection="1">
      <alignment horizontal="center"/>
    </xf>
    <xf numFmtId="5" fontId="5" fillId="0" borderId="13" xfId="2" applyNumberFormat="1" applyFont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  <protection locked="0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7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7" fontId="0" fillId="0" borderId="4" xfId="0" applyNumberFormat="1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11" xfId="0" applyBorder="1" applyAlignment="1">
      <alignment horizontal="center"/>
    </xf>
    <xf numFmtId="6" fontId="0" fillId="0" borderId="0" xfId="0" applyNumberForma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6" fontId="0" fillId="0" borderId="4" xfId="0" applyNumberForma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10" fontId="0" fillId="0" borderId="4" xfId="0" applyNumberFormat="1" applyBorder="1" applyAlignment="1" applyProtection="1">
      <alignment horizontal="center"/>
    </xf>
    <xf numFmtId="0" fontId="0" fillId="0" borderId="5" xfId="0" applyBorder="1" applyAlignment="1" applyProtection="1"/>
    <xf numFmtId="0" fontId="2" fillId="0" borderId="15" xfId="0" applyFont="1" applyFill="1" applyBorder="1" applyAlignment="1" applyProtection="1">
      <protection locked="0"/>
    </xf>
    <xf numFmtId="0" fontId="0" fillId="0" borderId="6" xfId="0" applyBorder="1" applyAlignment="1"/>
    <xf numFmtId="0" fontId="0" fillId="0" borderId="16" xfId="0" applyBorder="1" applyAlignment="1"/>
    <xf numFmtId="0" fontId="0" fillId="0" borderId="2" xfId="0" applyBorder="1" applyAlignment="1" applyProtection="1"/>
    <xf numFmtId="6" fontId="2" fillId="0" borderId="11" xfId="0" applyNumberFormat="1" applyFont="1" applyBorder="1" applyAlignment="1" applyProtection="1">
      <alignment horizontal="center"/>
      <protection locked="0"/>
    </xf>
    <xf numFmtId="10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9" fontId="0" fillId="0" borderId="0" xfId="0" applyNumberForma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0"/>
  <sheetViews>
    <sheetView showGridLines="0" zoomScaleNormal="100" workbookViewId="0">
      <selection activeCell="D25" sqref="D25"/>
    </sheetView>
  </sheetViews>
  <sheetFormatPr defaultColWidth="8.77734375" defaultRowHeight="13.2"/>
  <cols>
    <col min="1" max="1" width="22.77734375" customWidth="1"/>
    <col min="2" max="3" width="12.44140625" customWidth="1"/>
    <col min="4" max="4" width="14" bestFit="1" customWidth="1"/>
    <col min="5" max="5" width="12.44140625" bestFit="1" customWidth="1"/>
    <col min="6" max="6" width="11.77734375" bestFit="1" customWidth="1"/>
    <col min="7" max="7" width="13.109375" customWidth="1"/>
    <col min="8" max="8" width="15.44140625" customWidth="1"/>
    <col min="9" max="10" width="8.77734375" customWidth="1"/>
    <col min="11" max="11" width="11.44140625" customWidth="1"/>
    <col min="12" max="12" width="4" customWidth="1"/>
    <col min="13" max="13" width="9.33203125" bestFit="1" customWidth="1"/>
    <col min="14" max="14" width="9.44140625" bestFit="1" customWidth="1"/>
    <col min="15" max="17" width="9.33203125" bestFit="1" customWidth="1"/>
  </cols>
  <sheetData>
    <row r="1" spans="1:25" ht="13.8" thickBot="1">
      <c r="A1" s="119" t="s">
        <v>49</v>
      </c>
    </row>
    <row r="2" spans="1:25">
      <c r="A2" s="104"/>
      <c r="B2" s="11"/>
      <c r="C2" s="12" t="s">
        <v>53</v>
      </c>
      <c r="D2" s="13"/>
      <c r="E2" s="105"/>
      <c r="F2" s="13"/>
      <c r="G2" s="11"/>
      <c r="H2" s="105"/>
    </row>
    <row r="3" spans="1:25">
      <c r="A3" s="14" t="s">
        <v>26</v>
      </c>
      <c r="B3" s="15"/>
      <c r="C3" s="15"/>
      <c r="D3" s="15"/>
      <c r="E3" s="103"/>
      <c r="F3" s="15"/>
      <c r="G3" s="15"/>
      <c r="H3" s="72"/>
    </row>
    <row r="4" spans="1:25">
      <c r="A4" s="17"/>
      <c r="B4" s="18"/>
      <c r="C4" s="19"/>
      <c r="D4" s="19"/>
      <c r="E4" s="18"/>
      <c r="F4" s="18"/>
      <c r="G4" s="20"/>
      <c r="H4" s="73"/>
      <c r="I4" s="28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>
      <c r="A5" s="21" t="s">
        <v>12</v>
      </c>
      <c r="B5" s="22"/>
      <c r="C5" s="23"/>
      <c r="D5" s="2"/>
      <c r="E5" s="29"/>
      <c r="F5" s="24"/>
      <c r="G5" s="5"/>
      <c r="H5" s="75"/>
      <c r="I5" s="28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>
      <c r="A6" s="21" t="s">
        <v>13</v>
      </c>
      <c r="B6" s="120">
        <v>7</v>
      </c>
      <c r="C6" s="5" t="s">
        <v>1</v>
      </c>
      <c r="D6" s="76"/>
      <c r="E6" s="2"/>
      <c r="F6" s="2"/>
      <c r="G6" s="2"/>
      <c r="H6" s="6"/>
      <c r="I6" s="77"/>
      <c r="J6" s="28"/>
      <c r="K6" s="2"/>
      <c r="L6" s="2"/>
      <c r="M6" s="2"/>
      <c r="N6" s="24"/>
      <c r="O6" s="78"/>
      <c r="P6" s="28"/>
      <c r="Q6" s="28"/>
      <c r="R6" s="78"/>
      <c r="S6" s="28"/>
      <c r="T6" s="28"/>
      <c r="U6" s="28"/>
      <c r="V6" s="2"/>
      <c r="W6" s="2"/>
      <c r="X6" s="2"/>
      <c r="Y6" s="2"/>
    </row>
    <row r="7" spans="1:25">
      <c r="A7" s="33" t="s">
        <v>11</v>
      </c>
      <c r="B7" s="121">
        <v>10</v>
      </c>
      <c r="C7" s="106" t="s">
        <v>7</v>
      </c>
      <c r="D7" s="24"/>
      <c r="E7" s="27"/>
      <c r="F7" s="30"/>
      <c r="G7" s="31"/>
      <c r="H7" s="82"/>
      <c r="I7" s="83"/>
      <c r="J7" s="84"/>
      <c r="K7" s="8"/>
      <c r="L7" s="2"/>
      <c r="M7" s="85"/>
      <c r="N7" s="1"/>
      <c r="O7" s="86"/>
      <c r="P7" s="1"/>
      <c r="Q7" s="8"/>
      <c r="R7" s="1"/>
      <c r="S7" s="8"/>
      <c r="T7" s="1"/>
      <c r="U7" s="8"/>
      <c r="V7" s="2"/>
      <c r="W7" s="2"/>
      <c r="X7" s="2"/>
      <c r="Y7" s="2"/>
    </row>
    <row r="8" spans="1:25">
      <c r="A8" s="33" t="s">
        <v>14</v>
      </c>
      <c r="B8" s="122">
        <v>3</v>
      </c>
      <c r="C8" s="27"/>
      <c r="D8" s="24"/>
      <c r="E8" s="27"/>
      <c r="F8" s="30"/>
      <c r="G8" s="37"/>
      <c r="H8" s="87"/>
      <c r="I8" s="83"/>
      <c r="J8" s="84"/>
      <c r="K8" s="8"/>
      <c r="L8" s="2"/>
      <c r="M8" s="85"/>
      <c r="N8" s="1"/>
      <c r="O8" s="86"/>
      <c r="P8" s="1"/>
      <c r="Q8" s="8"/>
      <c r="R8" s="1"/>
      <c r="S8" s="8"/>
      <c r="T8" s="1"/>
      <c r="U8" s="8"/>
      <c r="V8" s="2"/>
      <c r="W8" s="2"/>
      <c r="X8" s="2"/>
      <c r="Y8" s="2"/>
    </row>
    <row r="9" spans="1:25">
      <c r="A9" s="21"/>
      <c r="B9" s="39"/>
      <c r="C9" s="36"/>
      <c r="D9" s="24"/>
      <c r="E9" s="27"/>
      <c r="F9" s="30"/>
      <c r="G9" s="37"/>
      <c r="H9" s="87"/>
      <c r="I9" s="83"/>
      <c r="J9" s="84"/>
      <c r="K9" s="8"/>
      <c r="L9" s="2"/>
      <c r="M9" s="85"/>
      <c r="N9" s="1"/>
      <c r="O9" s="86"/>
      <c r="P9" s="1"/>
      <c r="Q9" s="8"/>
      <c r="R9" s="1"/>
      <c r="S9" s="8"/>
      <c r="T9" s="1"/>
      <c r="U9" s="8"/>
      <c r="V9" s="2"/>
      <c r="W9" s="2"/>
      <c r="X9" s="2"/>
      <c r="Y9" s="2"/>
    </row>
    <row r="10" spans="1:25">
      <c r="A10" s="33" t="s">
        <v>15</v>
      </c>
      <c r="B10" s="40"/>
      <c r="C10" s="27"/>
      <c r="D10" s="24"/>
      <c r="E10" s="27"/>
      <c r="F10" s="30"/>
      <c r="G10" s="37"/>
      <c r="H10" s="87"/>
      <c r="I10" s="83"/>
      <c r="J10" s="84"/>
      <c r="K10" s="8"/>
      <c r="L10" s="2"/>
      <c r="M10" s="85"/>
      <c r="N10" s="1"/>
      <c r="O10" s="86"/>
      <c r="P10" s="1"/>
      <c r="Q10" s="8"/>
      <c r="R10" s="1"/>
      <c r="S10" s="8"/>
      <c r="T10" s="1"/>
      <c r="U10" s="8"/>
      <c r="V10" s="2"/>
      <c r="W10" s="2"/>
      <c r="X10" s="2"/>
      <c r="Y10" s="2"/>
    </row>
    <row r="11" spans="1:25">
      <c r="A11" s="33" t="s">
        <v>28</v>
      </c>
      <c r="B11" s="124">
        <v>25000</v>
      </c>
      <c r="C11" s="106" t="s">
        <v>17</v>
      </c>
      <c r="D11" s="24"/>
      <c r="E11" s="27"/>
      <c r="F11" s="30"/>
      <c r="G11" s="37"/>
      <c r="H11" s="87"/>
      <c r="I11" s="83"/>
      <c r="J11" s="84"/>
      <c r="K11" s="8"/>
      <c r="L11" s="2"/>
      <c r="M11" s="85"/>
      <c r="N11" s="1"/>
      <c r="O11" s="86"/>
      <c r="P11" s="1"/>
      <c r="Q11" s="8"/>
      <c r="R11" s="1"/>
      <c r="S11" s="8"/>
      <c r="T11" s="1"/>
      <c r="U11" s="8"/>
      <c r="V11" s="2"/>
      <c r="W11" s="2"/>
      <c r="X11" s="2"/>
      <c r="Y11" s="2"/>
    </row>
    <row r="12" spans="1:25">
      <c r="A12" s="9"/>
      <c r="B12" s="2"/>
      <c r="C12" s="2"/>
      <c r="D12" s="24"/>
      <c r="E12" s="27"/>
      <c r="F12" s="30"/>
      <c r="G12" s="37"/>
      <c r="H12" s="87"/>
      <c r="I12" s="83"/>
      <c r="J12" s="84"/>
      <c r="K12" s="8"/>
      <c r="L12" s="2"/>
      <c r="M12" s="85"/>
      <c r="N12" s="1"/>
      <c r="O12" s="86"/>
      <c r="P12" s="1"/>
      <c r="Q12" s="8"/>
      <c r="R12" s="1"/>
      <c r="S12" s="8"/>
      <c r="T12" s="1"/>
      <c r="U12" s="8"/>
      <c r="V12" s="2"/>
      <c r="W12" s="2"/>
      <c r="X12" s="2"/>
      <c r="Y12" s="2"/>
    </row>
    <row r="13" spans="1:25">
      <c r="A13" s="21" t="s">
        <v>16</v>
      </c>
      <c r="B13" s="29"/>
      <c r="C13" s="24"/>
      <c r="D13" s="24"/>
      <c r="E13" s="27"/>
      <c r="F13" s="30"/>
      <c r="G13" s="37"/>
      <c r="H13" s="87"/>
      <c r="I13" s="83"/>
      <c r="J13" s="84"/>
      <c r="K13" s="8"/>
      <c r="L13" s="2"/>
      <c r="M13" s="85"/>
      <c r="N13" s="1"/>
      <c r="O13" s="86"/>
      <c r="P13" s="1"/>
      <c r="Q13" s="8"/>
      <c r="R13" s="1"/>
      <c r="S13" s="8"/>
      <c r="T13" s="1"/>
      <c r="U13" s="8"/>
      <c r="V13" s="2"/>
      <c r="W13" s="2"/>
      <c r="X13" s="2"/>
      <c r="Y13" s="2"/>
    </row>
    <row r="14" spans="1:25">
      <c r="A14" s="33" t="s">
        <v>29</v>
      </c>
      <c r="B14" s="5"/>
      <c r="C14" s="2"/>
      <c r="D14" s="2"/>
      <c r="E14" s="24"/>
      <c r="F14" s="24"/>
      <c r="G14" s="49"/>
      <c r="H14" s="88"/>
      <c r="I14" s="2"/>
      <c r="J14" s="2"/>
      <c r="K14" s="2"/>
      <c r="L14" s="2"/>
      <c r="M14" s="5"/>
      <c r="N14" s="3"/>
      <c r="O14" s="89"/>
      <c r="P14" s="1"/>
      <c r="Q14" s="8"/>
      <c r="R14" s="1"/>
      <c r="S14" s="8"/>
      <c r="T14" s="1"/>
      <c r="U14" s="8"/>
      <c r="V14" s="2"/>
      <c r="W14" s="2"/>
      <c r="X14" s="2"/>
      <c r="Y14" s="2"/>
    </row>
    <row r="15" spans="1:25">
      <c r="A15" s="107" t="s">
        <v>8</v>
      </c>
      <c r="B15" s="46">
        <v>0.12</v>
      </c>
      <c r="C15" s="108"/>
      <c r="D15" s="2"/>
      <c r="E15" s="44"/>
      <c r="F15" s="44"/>
      <c r="G15" s="49"/>
      <c r="H15" s="88"/>
      <c r="I15" s="2"/>
      <c r="J15" s="2"/>
      <c r="K15" s="2"/>
      <c r="L15" s="2"/>
      <c r="M15" s="5"/>
      <c r="N15" s="3"/>
      <c r="O15" s="90"/>
      <c r="P15" s="1"/>
      <c r="Q15" s="8"/>
      <c r="R15" s="1"/>
      <c r="S15" s="8"/>
      <c r="T15" s="1"/>
      <c r="U15" s="8"/>
      <c r="V15" s="2"/>
      <c r="W15" s="2"/>
      <c r="X15" s="2"/>
      <c r="Y15" s="2"/>
    </row>
    <row r="16" spans="1:25">
      <c r="A16" s="107" t="s">
        <v>9</v>
      </c>
      <c r="B16" s="46">
        <v>0.13</v>
      </c>
      <c r="C16" s="108"/>
      <c r="D16" s="2"/>
      <c r="E16" s="5"/>
      <c r="F16" s="5"/>
      <c r="G16" s="52"/>
      <c r="H16" s="88"/>
      <c r="I16" s="2"/>
      <c r="J16" s="2"/>
      <c r="K16" s="2"/>
      <c r="L16" s="2"/>
      <c r="M16" s="91"/>
      <c r="N16" s="92"/>
      <c r="O16" s="93"/>
      <c r="P16" s="93"/>
      <c r="Q16" s="93"/>
      <c r="R16" s="93"/>
      <c r="S16" s="93"/>
      <c r="T16" s="93"/>
      <c r="U16" s="93"/>
      <c r="V16" s="93"/>
      <c r="W16" s="93"/>
      <c r="X16" s="2"/>
      <c r="Y16" s="2"/>
    </row>
    <row r="17" spans="1:25">
      <c r="A17" s="109" t="s">
        <v>10</v>
      </c>
      <c r="B17" s="46">
        <v>0.14000000000000001</v>
      </c>
      <c r="C17" s="2"/>
      <c r="D17" s="2"/>
      <c r="E17" s="5"/>
      <c r="F17" s="5"/>
      <c r="G17" s="5"/>
      <c r="H17" s="4"/>
      <c r="I17" s="2"/>
      <c r="J17" s="2"/>
      <c r="K17" s="2"/>
      <c r="L17" s="2"/>
      <c r="M17" s="2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2"/>
      <c r="Y17" s="2"/>
    </row>
    <row r="18" spans="1:25">
      <c r="A18" s="55" t="s">
        <v>18</v>
      </c>
      <c r="B18" s="56"/>
      <c r="C18" s="56"/>
      <c r="D18" s="56"/>
      <c r="E18" s="56"/>
      <c r="F18" s="56"/>
      <c r="G18" s="56"/>
      <c r="H18" s="57"/>
      <c r="I18" s="2"/>
      <c r="J18" s="2"/>
      <c r="K18" s="2"/>
      <c r="L18" s="2"/>
      <c r="M18" s="29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"/>
      <c r="Y18" s="2"/>
    </row>
    <row r="19" spans="1:25" ht="15">
      <c r="A19" s="53"/>
      <c r="B19" s="58" t="s">
        <v>54</v>
      </c>
      <c r="C19" s="58" t="s">
        <v>55</v>
      </c>
      <c r="D19" s="58" t="s">
        <v>56</v>
      </c>
      <c r="E19" s="58" t="s">
        <v>57</v>
      </c>
      <c r="F19" s="58"/>
      <c r="G19" s="58"/>
      <c r="H19" s="94"/>
      <c r="I19" s="2"/>
      <c r="J19" s="2"/>
      <c r="K19" s="2"/>
      <c r="L19" s="2"/>
      <c r="M19" s="29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2"/>
      <c r="Y19" s="2"/>
    </row>
    <row r="20" spans="1:25">
      <c r="A20" s="33" t="s">
        <v>19</v>
      </c>
      <c r="B20" s="59">
        <f t="shared" ref="B20:H20" si="0">IF(B19=$B$8,($B$7*43560)*$B$6,0)</f>
        <v>0</v>
      </c>
      <c r="C20" s="59">
        <f t="shared" si="0"/>
        <v>0</v>
      </c>
      <c r="D20" s="59">
        <v>3049200</v>
      </c>
      <c r="E20" s="59">
        <f t="shared" si="0"/>
        <v>0</v>
      </c>
      <c r="F20" s="59"/>
      <c r="G20" s="59"/>
      <c r="H20" s="60"/>
      <c r="M20" s="5"/>
      <c r="N20" s="3"/>
      <c r="O20" s="89"/>
      <c r="P20" s="1"/>
      <c r="Q20" s="8"/>
      <c r="R20" s="1"/>
      <c r="S20" s="8"/>
      <c r="T20" s="1"/>
      <c r="U20" s="8"/>
      <c r="V20" s="2"/>
    </row>
    <row r="21" spans="1:25">
      <c r="A21" s="21"/>
      <c r="B21" s="61"/>
      <c r="C21" s="61"/>
      <c r="D21" s="61"/>
      <c r="E21" s="61"/>
      <c r="F21" s="61"/>
      <c r="G21" s="61"/>
      <c r="H21" s="62"/>
      <c r="M21" s="5"/>
      <c r="N21" s="3"/>
      <c r="O21" s="89"/>
      <c r="P21" s="1"/>
      <c r="Q21" s="8"/>
      <c r="R21" s="1"/>
      <c r="S21" s="8"/>
      <c r="T21" s="1"/>
      <c r="U21" s="8"/>
      <c r="V21" s="2"/>
    </row>
    <row r="22" spans="1:25">
      <c r="A22" s="53" t="s">
        <v>20</v>
      </c>
      <c r="B22" s="110">
        <v>25000</v>
      </c>
      <c r="C22" s="110">
        <v>25000</v>
      </c>
      <c r="D22" s="110">
        <v>25000</v>
      </c>
      <c r="E22" s="110">
        <f t="shared" ref="B22:H22" si="1">IF(E19&lt;=$B$8,$B$11,0)</f>
        <v>0</v>
      </c>
      <c r="F22" s="110"/>
      <c r="G22" s="110"/>
      <c r="H22" s="111"/>
      <c r="M22" s="5"/>
      <c r="N22" s="3"/>
      <c r="O22" s="89"/>
      <c r="P22" s="1"/>
      <c r="Q22" s="8"/>
      <c r="R22" s="1"/>
      <c r="S22" s="8"/>
      <c r="T22" s="1"/>
      <c r="U22" s="8"/>
      <c r="V22" s="2"/>
    </row>
    <row r="23" spans="1:25">
      <c r="A23" s="53" t="s">
        <v>21</v>
      </c>
      <c r="B23" s="64">
        <f t="shared" ref="B23:H23" si="2">B20-B22</f>
        <v>-25000</v>
      </c>
      <c r="C23" s="64">
        <f t="shared" si="2"/>
        <v>-25000</v>
      </c>
      <c r="D23" s="64">
        <f t="shared" si="2"/>
        <v>3024200</v>
      </c>
      <c r="E23" s="64">
        <f t="shared" si="2"/>
        <v>0</v>
      </c>
      <c r="F23" s="64"/>
      <c r="G23" s="64"/>
      <c r="H23" s="65"/>
      <c r="M23" s="5"/>
      <c r="N23" s="3"/>
      <c r="O23" s="89"/>
      <c r="P23" s="1"/>
      <c r="Q23" s="8"/>
      <c r="R23" s="1"/>
      <c r="S23" s="8"/>
      <c r="T23" s="1"/>
      <c r="U23" s="8"/>
      <c r="V23" s="2"/>
    </row>
    <row r="24" spans="1:25">
      <c r="A24" s="66"/>
      <c r="C24" s="67" t="s">
        <v>23</v>
      </c>
      <c r="E24" s="24" t="s">
        <v>24</v>
      </c>
      <c r="F24" s="29"/>
      <c r="G24" s="29" t="s">
        <v>25</v>
      </c>
      <c r="H24" s="68"/>
      <c r="M24" s="5"/>
      <c r="N24" s="3"/>
      <c r="O24" s="89"/>
      <c r="P24" s="1"/>
      <c r="Q24" s="8"/>
      <c r="R24" s="1"/>
      <c r="S24" s="8"/>
      <c r="T24" s="1"/>
      <c r="U24" s="8"/>
      <c r="V24" s="2"/>
    </row>
    <row r="25" spans="1:25">
      <c r="A25" s="21" t="s">
        <v>22</v>
      </c>
      <c r="C25" s="123">
        <f>B15</f>
        <v>0.12</v>
      </c>
      <c r="E25" s="69">
        <f>NPV(C25,$B$23:$H$23)</f>
        <v>2110314.5499271131</v>
      </c>
      <c r="F25" s="69"/>
      <c r="G25" s="112">
        <f>E25/($B$7*43560)</f>
        <v>4.8446155875278079</v>
      </c>
      <c r="H25" s="113"/>
      <c r="M25" s="5"/>
      <c r="N25" s="3"/>
      <c r="O25" s="89"/>
      <c r="P25" s="81"/>
      <c r="Q25" s="8"/>
      <c r="R25" s="1"/>
      <c r="S25" s="8"/>
      <c r="T25" s="1"/>
      <c r="U25" s="8"/>
      <c r="V25" s="2"/>
    </row>
    <row r="26" spans="1:25">
      <c r="A26" s="21"/>
      <c r="C26" s="123">
        <f>B16</f>
        <v>0.13</v>
      </c>
      <c r="E26" s="69">
        <f>NPV(C26,$B$23:$H$23)</f>
        <v>2054219.7398705529</v>
      </c>
      <c r="F26" s="69"/>
      <c r="G26" s="112">
        <f>E26/($B$7*43560)</f>
        <v>4.7158396232106359</v>
      </c>
      <c r="H26" s="113"/>
      <c r="M26" s="5"/>
      <c r="N26" s="3"/>
      <c r="O26" s="89"/>
      <c r="P26" s="81"/>
      <c r="Q26" s="8"/>
      <c r="R26" s="1"/>
      <c r="S26" s="8"/>
      <c r="T26" s="1"/>
      <c r="U26" s="8"/>
      <c r="V26" s="2"/>
    </row>
    <row r="27" spans="1:25" ht="13.8" thickBot="1">
      <c r="A27" s="70"/>
      <c r="B27" s="10"/>
      <c r="C27" s="125">
        <f>B17</f>
        <v>0.14000000000000001</v>
      </c>
      <c r="D27" s="10"/>
      <c r="E27" s="71">
        <f>NPV(C27,$B$23:$H$23)</f>
        <v>2000082.346524976</v>
      </c>
      <c r="F27" s="71"/>
      <c r="G27" s="126">
        <f>E27/($B$7*43560)</f>
        <v>4.5915572693410835</v>
      </c>
      <c r="H27" s="127"/>
      <c r="M27" s="5"/>
      <c r="N27" s="3"/>
      <c r="O27" s="89"/>
      <c r="P27" s="81"/>
      <c r="Q27" s="8"/>
      <c r="R27" s="1"/>
      <c r="S27" s="8"/>
      <c r="T27" s="1"/>
      <c r="U27" s="8"/>
      <c r="V27" s="2"/>
    </row>
    <row r="29" spans="1:25">
      <c r="A29" s="98"/>
    </row>
    <row r="30" spans="1:25">
      <c r="A30" s="98"/>
    </row>
    <row r="31" spans="1:25">
      <c r="A31" s="98"/>
    </row>
    <row r="32" spans="1:25">
      <c r="A32" s="98"/>
    </row>
    <row r="33" spans="1:6">
      <c r="A33" s="98"/>
    </row>
    <row r="35" spans="1:6">
      <c r="A35" s="96"/>
    </row>
    <row r="36" spans="1:6">
      <c r="A36" s="98"/>
      <c r="D36" s="99"/>
      <c r="E36" s="100"/>
      <c r="F36" s="98"/>
    </row>
    <row r="38" spans="1:6">
      <c r="A38" s="96"/>
    </row>
    <row r="39" spans="1:6">
      <c r="B39" s="98"/>
      <c r="C39" s="98"/>
      <c r="D39" s="98"/>
    </row>
    <row r="40" spans="1:6">
      <c r="A40" s="98"/>
      <c r="B40" s="101"/>
      <c r="C40" s="102"/>
    </row>
  </sheetData>
  <phoneticPr fontId="0" type="noConversion"/>
  <pageMargins left="0.75" right="0.75" top="1" bottom="1" header="0.5" footer="0.5"/>
  <pageSetup scale="7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showGridLines="0" zoomScaleNormal="100" workbookViewId="0">
      <selection activeCell="G21" sqref="G21"/>
    </sheetView>
  </sheetViews>
  <sheetFormatPr defaultColWidth="8.77734375" defaultRowHeight="13.2"/>
  <cols>
    <col min="1" max="1" width="22.77734375" customWidth="1"/>
    <col min="2" max="2" width="12.33203125" customWidth="1"/>
    <col min="3" max="3" width="12.44140625" customWidth="1"/>
    <col min="4" max="4" width="14" bestFit="1" customWidth="1"/>
    <col min="5" max="5" width="12.44140625" bestFit="1" customWidth="1"/>
    <col min="6" max="6" width="11.77734375" bestFit="1" customWidth="1"/>
    <col min="7" max="7" width="13.109375" customWidth="1"/>
    <col min="8" max="8" width="15.44140625" customWidth="1"/>
    <col min="9" max="10" width="8.77734375" customWidth="1"/>
    <col min="11" max="11" width="11.44140625" customWidth="1"/>
    <col min="12" max="12" width="4" customWidth="1"/>
    <col min="13" max="13" width="9.33203125" bestFit="1" customWidth="1"/>
    <col min="14" max="14" width="9.44140625" bestFit="1" customWidth="1"/>
    <col min="15" max="17" width="9.33203125" bestFit="1" customWidth="1"/>
  </cols>
  <sheetData>
    <row r="1" spans="1:24" ht="13.8" thickBot="1">
      <c r="A1" s="119" t="s">
        <v>50</v>
      </c>
    </row>
    <row r="2" spans="1:24">
      <c r="A2" s="104"/>
      <c r="B2" s="11"/>
      <c r="C2" s="12" t="s">
        <v>27</v>
      </c>
      <c r="D2" s="13"/>
      <c r="E2" s="105"/>
      <c r="F2" s="13"/>
      <c r="G2" s="11"/>
      <c r="H2" s="105"/>
    </row>
    <row r="3" spans="1:24">
      <c r="A3" s="14" t="s">
        <v>26</v>
      </c>
      <c r="B3" s="15"/>
      <c r="C3" s="15"/>
      <c r="D3" s="15"/>
      <c r="E3" s="103"/>
      <c r="F3" s="15"/>
      <c r="G3" s="15"/>
      <c r="H3" s="72"/>
    </row>
    <row r="4" spans="1:24">
      <c r="A4" s="17"/>
      <c r="B4" s="18"/>
      <c r="C4" s="19"/>
      <c r="D4" s="19"/>
      <c r="E4" s="18"/>
      <c r="F4" s="18"/>
      <c r="G4" s="20"/>
      <c r="H4" s="73"/>
      <c r="I4" s="28"/>
      <c r="J4" s="2"/>
      <c r="K4" s="2"/>
      <c r="L4" s="2"/>
      <c r="M4" s="2"/>
      <c r="N4" s="2"/>
      <c r="O4" s="2"/>
      <c r="P4" s="2"/>
    </row>
    <row r="5" spans="1:24">
      <c r="A5" s="21" t="s">
        <v>12</v>
      </c>
      <c r="B5" s="22"/>
      <c r="C5" s="23"/>
      <c r="D5" s="2"/>
      <c r="E5" s="29"/>
      <c r="F5" s="24"/>
      <c r="G5" s="5"/>
      <c r="H5" s="75"/>
      <c r="I5" s="28"/>
      <c r="J5" s="2"/>
      <c r="K5" s="2"/>
      <c r="L5" s="2"/>
      <c r="M5" s="2"/>
      <c r="N5" s="2"/>
      <c r="O5" s="2"/>
      <c r="P5" s="2"/>
    </row>
    <row r="6" spans="1:24" ht="12.75" customHeight="1">
      <c r="A6" s="21" t="s">
        <v>13</v>
      </c>
      <c r="B6" s="120">
        <v>8</v>
      </c>
      <c r="C6" s="5" t="s">
        <v>1</v>
      </c>
      <c r="D6" s="76"/>
      <c r="E6" s="2"/>
      <c r="F6" s="2"/>
      <c r="G6" s="2"/>
      <c r="H6" s="6"/>
      <c r="I6" s="77"/>
      <c r="J6" s="28"/>
      <c r="K6" s="2"/>
      <c r="L6" s="2"/>
      <c r="M6" s="2"/>
      <c r="N6" s="24"/>
      <c r="O6" s="78"/>
      <c r="P6" s="28"/>
      <c r="Q6" s="28"/>
      <c r="R6" s="78"/>
      <c r="S6" s="28"/>
      <c r="T6" s="28"/>
      <c r="U6" s="28"/>
      <c r="V6" s="2"/>
      <c r="W6" s="2"/>
      <c r="X6" s="2"/>
    </row>
    <row r="7" spans="1:24">
      <c r="A7" s="33" t="s">
        <v>11</v>
      </c>
      <c r="B7" s="121">
        <v>10</v>
      </c>
      <c r="C7" s="106" t="s">
        <v>7</v>
      </c>
      <c r="D7" s="24"/>
      <c r="E7" s="27"/>
      <c r="F7" s="30"/>
      <c r="G7" s="31"/>
      <c r="H7" s="82"/>
      <c r="I7" s="83"/>
      <c r="J7" s="84"/>
      <c r="K7" s="8"/>
      <c r="L7" s="2"/>
      <c r="M7" s="85"/>
      <c r="N7" s="1"/>
      <c r="O7" s="86"/>
      <c r="P7" s="1"/>
      <c r="Q7" s="8"/>
      <c r="R7" s="1"/>
      <c r="S7" s="8"/>
      <c r="T7" s="1"/>
      <c r="U7" s="8"/>
      <c r="V7" s="2"/>
      <c r="W7" s="2"/>
      <c r="X7" s="2"/>
    </row>
    <row r="8" spans="1:24">
      <c r="A8" s="33" t="s">
        <v>14</v>
      </c>
      <c r="C8" s="149">
        <v>6</v>
      </c>
      <c r="D8" s="24"/>
      <c r="E8" s="27"/>
      <c r="F8" s="30"/>
      <c r="G8" s="37"/>
      <c r="H8" s="87"/>
      <c r="I8" s="83"/>
      <c r="J8" s="84"/>
      <c r="K8" s="8"/>
      <c r="L8" s="2"/>
      <c r="M8" s="85"/>
      <c r="N8" s="1"/>
      <c r="O8" s="86"/>
      <c r="P8" s="1"/>
      <c r="Q8" s="8"/>
      <c r="R8" s="1"/>
      <c r="S8" s="8"/>
      <c r="T8" s="1"/>
      <c r="U8" s="8"/>
      <c r="V8" s="2"/>
      <c r="W8" s="2"/>
      <c r="X8" s="2"/>
    </row>
    <row r="9" spans="1:24">
      <c r="A9" s="21"/>
      <c r="B9" s="39"/>
      <c r="C9" s="36"/>
      <c r="D9" s="24"/>
      <c r="E9" s="27"/>
      <c r="F9" s="30"/>
      <c r="G9" s="37"/>
      <c r="H9" s="87"/>
      <c r="I9" s="83"/>
      <c r="J9" s="84"/>
      <c r="K9" s="8"/>
      <c r="L9" s="2"/>
      <c r="M9" s="85"/>
      <c r="N9" s="1"/>
      <c r="O9" s="86"/>
      <c r="P9" s="1"/>
      <c r="Q9" s="8"/>
      <c r="R9" s="1"/>
      <c r="S9" s="8"/>
      <c r="T9" s="1"/>
      <c r="U9" s="8"/>
      <c r="V9" s="2"/>
      <c r="W9" s="2"/>
      <c r="X9" s="2"/>
    </row>
    <row r="10" spans="1:24">
      <c r="A10" s="33" t="s">
        <v>15</v>
      </c>
      <c r="B10" s="40"/>
      <c r="C10" s="27"/>
      <c r="D10" s="24"/>
      <c r="E10" s="27"/>
      <c r="F10" s="30"/>
      <c r="G10" s="37"/>
      <c r="H10" s="87"/>
      <c r="I10" s="83"/>
      <c r="J10" s="84"/>
      <c r="K10" s="8"/>
      <c r="L10" s="2"/>
      <c r="M10" s="85"/>
      <c r="N10" s="1"/>
      <c r="O10" s="86"/>
      <c r="P10" s="1"/>
      <c r="Q10" s="8"/>
      <c r="R10" s="1"/>
      <c r="S10" s="8"/>
      <c r="T10" s="1"/>
      <c r="U10" s="8"/>
      <c r="V10" s="2"/>
      <c r="W10" s="2"/>
      <c r="X10" s="2"/>
    </row>
    <row r="11" spans="1:24">
      <c r="A11" s="33" t="s">
        <v>28</v>
      </c>
      <c r="B11" s="124">
        <v>25000</v>
      </c>
      <c r="C11" s="106" t="s">
        <v>17</v>
      </c>
      <c r="D11" s="24"/>
      <c r="E11" s="27"/>
      <c r="F11" s="30"/>
      <c r="G11" s="37"/>
      <c r="H11" s="87"/>
      <c r="I11" s="83"/>
      <c r="J11" s="84"/>
      <c r="K11" s="8"/>
      <c r="L11" s="2"/>
      <c r="M11" s="85"/>
      <c r="N11" s="1"/>
      <c r="O11" s="86"/>
      <c r="P11" s="1"/>
      <c r="Q11" s="8"/>
      <c r="R11" s="1"/>
      <c r="S11" s="8"/>
      <c r="T11" s="1"/>
      <c r="U11" s="8"/>
      <c r="V11" s="2"/>
      <c r="W11" s="2"/>
      <c r="X11" s="2"/>
    </row>
    <row r="12" spans="1:24">
      <c r="A12" s="9"/>
      <c r="B12" s="2"/>
      <c r="C12" s="2"/>
      <c r="D12" s="24"/>
      <c r="E12" s="27"/>
      <c r="F12" s="30"/>
      <c r="G12" s="37"/>
      <c r="H12" s="87"/>
      <c r="I12" s="83"/>
      <c r="J12" s="84"/>
      <c r="K12" s="8"/>
      <c r="L12" s="2"/>
      <c r="M12" s="85"/>
      <c r="N12" s="1"/>
      <c r="O12" s="86"/>
      <c r="P12" s="1"/>
      <c r="Q12" s="8"/>
      <c r="R12" s="1"/>
      <c r="S12" s="8"/>
      <c r="T12" s="1"/>
      <c r="U12" s="8"/>
      <c r="V12" s="2"/>
      <c r="W12" s="2"/>
      <c r="X12" s="2"/>
    </row>
    <row r="13" spans="1:24">
      <c r="A13" s="21" t="s">
        <v>16</v>
      </c>
      <c r="B13" s="29"/>
      <c r="C13" s="24"/>
      <c r="D13" s="24"/>
      <c r="E13" s="27"/>
      <c r="F13" s="30"/>
      <c r="G13" s="37"/>
      <c r="H13" s="87"/>
      <c r="I13" s="83"/>
      <c r="J13" s="84"/>
      <c r="K13" s="8"/>
      <c r="L13" s="2"/>
      <c r="M13" s="85"/>
      <c r="N13" s="1"/>
      <c r="O13" s="86"/>
      <c r="P13" s="1"/>
      <c r="Q13" s="8"/>
      <c r="R13" s="1"/>
      <c r="S13" s="8"/>
      <c r="T13" s="1"/>
      <c r="U13" s="8"/>
      <c r="V13" s="2"/>
      <c r="W13" s="2"/>
      <c r="X13" s="2"/>
    </row>
    <row r="14" spans="1:24">
      <c r="A14" s="33" t="s">
        <v>29</v>
      </c>
      <c r="B14" s="5"/>
      <c r="C14" s="2"/>
      <c r="D14" s="2"/>
      <c r="E14" s="24"/>
      <c r="F14" s="24"/>
      <c r="G14" s="49"/>
      <c r="H14" s="88"/>
      <c r="I14" s="2"/>
      <c r="J14" s="2"/>
      <c r="K14" s="2"/>
      <c r="L14" s="2"/>
      <c r="M14" s="5"/>
      <c r="N14" s="3"/>
      <c r="O14" s="89"/>
      <c r="P14" s="1"/>
      <c r="Q14" s="8"/>
      <c r="R14" s="1"/>
      <c r="S14" s="8"/>
      <c r="T14" s="1"/>
      <c r="U14" s="8"/>
      <c r="V14" s="2"/>
      <c r="W14" s="2"/>
      <c r="X14" s="2"/>
    </row>
    <row r="15" spans="1:24">
      <c r="A15" s="107" t="s">
        <v>8</v>
      </c>
      <c r="B15" s="46">
        <v>0.12</v>
      </c>
      <c r="C15" s="108"/>
      <c r="D15" s="2"/>
      <c r="E15" s="44"/>
      <c r="F15" s="44"/>
      <c r="G15" s="49"/>
      <c r="H15" s="88"/>
      <c r="I15" s="2"/>
      <c r="J15" s="2"/>
      <c r="K15" s="2"/>
      <c r="L15" s="2"/>
      <c r="M15" s="5"/>
      <c r="N15" s="3"/>
      <c r="O15" s="90"/>
      <c r="P15" s="1"/>
      <c r="Q15" s="8"/>
      <c r="R15" s="1"/>
      <c r="S15" s="8"/>
      <c r="T15" s="1"/>
      <c r="U15" s="8"/>
      <c r="V15" s="2"/>
      <c r="W15" s="2"/>
      <c r="X15" s="2"/>
    </row>
    <row r="16" spans="1:24">
      <c r="A16" s="107" t="s">
        <v>9</v>
      </c>
      <c r="B16" s="46">
        <v>0.13</v>
      </c>
      <c r="C16" s="108"/>
      <c r="D16" s="2"/>
      <c r="E16" s="5"/>
      <c r="F16" s="5"/>
      <c r="G16" s="52"/>
      <c r="H16" s="88"/>
      <c r="I16" s="2"/>
      <c r="J16" s="2"/>
      <c r="K16" s="2"/>
      <c r="L16" s="2"/>
      <c r="M16" s="91"/>
      <c r="N16" s="92"/>
      <c r="O16" s="93"/>
      <c r="P16" s="93"/>
      <c r="Q16" s="93"/>
      <c r="R16" s="93"/>
      <c r="S16" s="93"/>
      <c r="T16" s="93"/>
      <c r="U16" s="93"/>
      <c r="V16" s="93"/>
      <c r="W16" s="93"/>
      <c r="X16" s="2"/>
    </row>
    <row r="17" spans="1:24">
      <c r="A17" s="109" t="s">
        <v>10</v>
      </c>
      <c r="B17" s="46">
        <v>0.14000000000000001</v>
      </c>
      <c r="C17" s="2"/>
      <c r="D17" s="2"/>
      <c r="E17" s="5"/>
      <c r="F17" s="5"/>
      <c r="G17" s="5"/>
      <c r="H17" s="4"/>
      <c r="I17" s="2"/>
      <c r="J17" s="2"/>
      <c r="K17" s="2"/>
      <c r="L17" s="2"/>
      <c r="M17" s="2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2"/>
    </row>
    <row r="18" spans="1:24">
      <c r="A18" s="55" t="s">
        <v>18</v>
      </c>
      <c r="B18" s="56"/>
      <c r="C18" s="56"/>
      <c r="D18" s="56"/>
      <c r="E18" s="56"/>
      <c r="F18" s="56"/>
      <c r="G18" s="56"/>
      <c r="H18" s="57"/>
      <c r="I18" s="2"/>
      <c r="J18" s="2"/>
      <c r="K18" s="2"/>
      <c r="L18" s="2"/>
      <c r="M18" s="29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"/>
    </row>
    <row r="19" spans="1:24" ht="15">
      <c r="A19" s="53"/>
      <c r="B19" s="58" t="s">
        <v>54</v>
      </c>
      <c r="C19" s="58" t="s">
        <v>55</v>
      </c>
      <c r="D19" s="58" t="s">
        <v>56</v>
      </c>
      <c r="E19" s="58" t="s">
        <v>57</v>
      </c>
      <c r="F19" s="58" t="s">
        <v>58</v>
      </c>
      <c r="G19" s="58" t="s">
        <v>59</v>
      </c>
      <c r="H19" s="94"/>
      <c r="I19" s="2"/>
      <c r="J19" s="2"/>
      <c r="K19" s="2"/>
      <c r="L19" s="2"/>
      <c r="M19" s="29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2"/>
    </row>
    <row r="20" spans="1:24">
      <c r="A20" s="33" t="s">
        <v>19</v>
      </c>
      <c r="B20" s="59">
        <f t="shared" ref="B20:H20" si="0">IF(B19=$C$8,($B$7*43560)*$B$6,0)</f>
        <v>0</v>
      </c>
      <c r="C20" s="59">
        <f t="shared" si="0"/>
        <v>0</v>
      </c>
      <c r="D20" s="59">
        <f t="shared" si="0"/>
        <v>0</v>
      </c>
      <c r="E20" s="59">
        <f t="shared" si="0"/>
        <v>0</v>
      </c>
      <c r="F20" s="59">
        <f t="shared" si="0"/>
        <v>0</v>
      </c>
      <c r="G20" s="59">
        <v>3484800</v>
      </c>
      <c r="H20" s="60"/>
      <c r="I20" s="2"/>
      <c r="J20" s="2"/>
      <c r="K20" s="2"/>
      <c r="L20" s="2"/>
      <c r="M20" s="5"/>
      <c r="N20" s="3"/>
      <c r="O20" s="89"/>
      <c r="P20" s="1"/>
      <c r="Q20" s="8"/>
      <c r="R20" s="1"/>
      <c r="S20" s="8"/>
      <c r="T20" s="1"/>
      <c r="U20" s="8"/>
      <c r="V20" s="2"/>
      <c r="W20" s="2"/>
      <c r="X20" s="2"/>
    </row>
    <row r="21" spans="1:24">
      <c r="A21" s="21"/>
      <c r="B21" s="61"/>
      <c r="C21" s="61"/>
      <c r="D21" s="61"/>
      <c r="E21" s="61"/>
      <c r="F21" s="61"/>
      <c r="G21" s="61"/>
      <c r="H21" s="62"/>
      <c r="M21" s="5"/>
      <c r="N21" s="3"/>
      <c r="O21" s="89"/>
      <c r="P21" s="1"/>
      <c r="Q21" s="8"/>
      <c r="R21" s="1"/>
      <c r="S21" s="8"/>
      <c r="T21" s="1"/>
      <c r="U21" s="8"/>
      <c r="V21" s="2"/>
    </row>
    <row r="22" spans="1:24">
      <c r="A22" s="53" t="s">
        <v>20</v>
      </c>
      <c r="B22" s="110">
        <v>25000</v>
      </c>
      <c r="C22" s="110">
        <v>25000</v>
      </c>
      <c r="D22" s="110">
        <v>25000</v>
      </c>
      <c r="E22" s="110">
        <v>25000</v>
      </c>
      <c r="F22" s="110">
        <v>25000</v>
      </c>
      <c r="G22" s="110">
        <v>25000</v>
      </c>
      <c r="H22" s="111"/>
      <c r="M22" s="5"/>
      <c r="N22" s="3"/>
      <c r="O22" s="89"/>
      <c r="P22" s="1"/>
      <c r="Q22" s="8"/>
      <c r="R22" s="1"/>
      <c r="S22" s="8"/>
      <c r="T22" s="1"/>
      <c r="U22" s="8"/>
      <c r="V22" s="2"/>
    </row>
    <row r="23" spans="1:24">
      <c r="A23" s="53" t="s">
        <v>21</v>
      </c>
      <c r="B23" s="64">
        <f t="shared" ref="B23:H23" si="1">B20-B22</f>
        <v>-25000</v>
      </c>
      <c r="C23" s="64">
        <f t="shared" si="1"/>
        <v>-25000</v>
      </c>
      <c r="D23" s="64">
        <f t="shared" si="1"/>
        <v>-25000</v>
      </c>
      <c r="E23" s="64">
        <f t="shared" si="1"/>
        <v>-25000</v>
      </c>
      <c r="F23" s="64">
        <f t="shared" si="1"/>
        <v>-25000</v>
      </c>
      <c r="G23" s="64">
        <f t="shared" si="1"/>
        <v>3459800</v>
      </c>
      <c r="H23" s="65"/>
      <c r="M23" s="5"/>
      <c r="N23" s="3"/>
      <c r="O23" s="89"/>
      <c r="P23" s="1"/>
      <c r="Q23" s="8"/>
      <c r="R23" s="1"/>
      <c r="S23" s="8"/>
      <c r="T23" s="1"/>
      <c r="U23" s="8"/>
      <c r="V23" s="2"/>
    </row>
    <row r="24" spans="1:24">
      <c r="A24" s="66"/>
      <c r="C24" s="67" t="s">
        <v>23</v>
      </c>
      <c r="E24" s="128" t="s">
        <v>24</v>
      </c>
      <c r="F24" s="29"/>
      <c r="G24" s="29" t="s">
        <v>25</v>
      </c>
      <c r="H24" s="68"/>
      <c r="M24" s="5"/>
      <c r="N24" s="3"/>
      <c r="O24" s="89"/>
      <c r="P24" s="1"/>
      <c r="Q24" s="8"/>
      <c r="R24" s="1"/>
      <c r="S24" s="8"/>
      <c r="T24" s="1"/>
      <c r="U24" s="8"/>
      <c r="V24" s="2"/>
    </row>
    <row r="25" spans="1:24">
      <c r="A25" s="21" t="s">
        <v>22</v>
      </c>
      <c r="C25" s="123">
        <f>B15</f>
        <v>0.12</v>
      </c>
      <c r="E25" s="129">
        <f>NPV(C25,$B$23:$H$23)</f>
        <v>1662722.9479906687</v>
      </c>
      <c r="F25" s="69"/>
      <c r="G25" s="112">
        <f>E25/($B$7*43560)</f>
        <v>3.8170866574625086</v>
      </c>
      <c r="H25" s="113"/>
      <c r="M25" s="5"/>
      <c r="N25" s="3"/>
      <c r="O25" s="89"/>
      <c r="P25" s="81"/>
      <c r="Q25" s="8"/>
      <c r="R25" s="1"/>
      <c r="S25" s="8"/>
      <c r="T25" s="1"/>
      <c r="U25" s="8"/>
      <c r="V25" s="2"/>
    </row>
    <row r="26" spans="1:24">
      <c r="A26" s="21"/>
      <c r="C26" s="123">
        <f>B16</f>
        <v>0.13</v>
      </c>
      <c r="E26" s="129">
        <f>NPV(C26,$B$23:$H$23)</f>
        <v>1573875.2596746113</v>
      </c>
      <c r="F26" s="69"/>
      <c r="G26" s="112">
        <f>E26/($B$7*43560)</f>
        <v>3.6131204308416236</v>
      </c>
      <c r="H26" s="113"/>
      <c r="M26" s="5"/>
      <c r="N26" s="3"/>
      <c r="O26" s="89"/>
      <c r="P26" s="81"/>
      <c r="Q26" s="8"/>
      <c r="R26" s="1"/>
      <c r="S26" s="8"/>
      <c r="T26" s="1"/>
      <c r="U26" s="8"/>
      <c r="V26" s="2"/>
    </row>
    <row r="27" spans="1:24" ht="13.8" thickBot="1">
      <c r="A27" s="70"/>
      <c r="B27" s="10"/>
      <c r="C27" s="125">
        <f>B17</f>
        <v>0.14000000000000001</v>
      </c>
      <c r="D27" s="10"/>
      <c r="E27" s="130">
        <f>NPV(C27,$B$23:$H$23)</f>
        <v>1490411.3134558094</v>
      </c>
      <c r="F27" s="71"/>
      <c r="G27" s="126">
        <f>E27/($B$7*43560)</f>
        <v>3.4215135754265598</v>
      </c>
      <c r="H27" s="127"/>
      <c r="M27" s="5"/>
      <c r="N27" s="3"/>
      <c r="O27" s="89"/>
      <c r="P27" s="81"/>
      <c r="Q27" s="8"/>
      <c r="R27" s="1"/>
      <c r="S27" s="8"/>
      <c r="T27" s="1"/>
      <c r="U27" s="8"/>
      <c r="V27" s="2"/>
    </row>
    <row r="29" spans="1:24">
      <c r="A29" s="98"/>
    </row>
    <row r="30" spans="1:24">
      <c r="A30" s="98"/>
    </row>
    <row r="31" spans="1:24">
      <c r="A31" s="98"/>
    </row>
    <row r="32" spans="1:24">
      <c r="A32" s="98"/>
    </row>
    <row r="33" spans="1:6">
      <c r="A33" s="98"/>
    </row>
    <row r="35" spans="1:6">
      <c r="A35" s="96"/>
    </row>
    <row r="36" spans="1:6">
      <c r="A36" s="98"/>
      <c r="D36" s="99"/>
      <c r="E36" s="100"/>
      <c r="F36" s="98"/>
    </row>
    <row r="38" spans="1:6">
      <c r="A38" s="96"/>
    </row>
    <row r="39" spans="1:6">
      <c r="B39" s="98"/>
      <c r="C39" s="98"/>
      <c r="D39" s="98"/>
    </row>
    <row r="40" spans="1:6">
      <c r="A40" s="98"/>
      <c r="B40" s="101"/>
      <c r="C40" s="102"/>
    </row>
  </sheetData>
  <phoneticPr fontId="0" type="noConversion"/>
  <pageMargins left="0.75" right="0.75" top="1" bottom="1" header="0.5" footer="0.5"/>
  <pageSetup scale="7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48"/>
  <sheetViews>
    <sheetView showGridLines="0" zoomScaleNormal="100" workbookViewId="0">
      <selection activeCell="F30" sqref="F30"/>
    </sheetView>
  </sheetViews>
  <sheetFormatPr defaultColWidth="8.77734375" defaultRowHeight="13.2"/>
  <cols>
    <col min="1" max="1" width="24.44140625" customWidth="1"/>
    <col min="2" max="2" width="11.33203125" customWidth="1"/>
    <col min="3" max="3" width="13.44140625" customWidth="1"/>
    <col min="4" max="4" width="15.44140625" bestFit="1" customWidth="1"/>
    <col min="5" max="5" width="11.44140625" customWidth="1"/>
    <col min="6" max="6" width="12.109375" customWidth="1"/>
    <col min="7" max="8" width="8.77734375" customWidth="1"/>
    <col min="9" max="9" width="11.44140625" customWidth="1"/>
    <col min="10" max="10" width="4" customWidth="1"/>
    <col min="11" max="11" width="9.33203125" bestFit="1" customWidth="1"/>
    <col min="12" max="12" width="9.44140625" bestFit="1" customWidth="1"/>
    <col min="13" max="15" width="9.33203125" bestFit="1" customWidth="1"/>
  </cols>
  <sheetData>
    <row r="1" spans="1:73" ht="13.8" thickBot="1">
      <c r="A1" s="119" t="s">
        <v>51</v>
      </c>
    </row>
    <row r="2" spans="1:73">
      <c r="A2" s="170" t="s">
        <v>60</v>
      </c>
      <c r="B2" s="171"/>
      <c r="C2" s="171"/>
      <c r="D2" s="171"/>
      <c r="E2" s="171"/>
      <c r="F2" s="172"/>
    </row>
    <row r="3" spans="1:73">
      <c r="A3" s="14" t="s">
        <v>26</v>
      </c>
      <c r="B3" s="15"/>
      <c r="C3" s="15"/>
      <c r="D3" s="15"/>
      <c r="E3" s="15"/>
      <c r="F3" s="7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</row>
    <row r="4" spans="1:73">
      <c r="A4" s="21" t="s">
        <v>12</v>
      </c>
      <c r="B4" s="139" t="s">
        <v>61</v>
      </c>
      <c r="C4" s="23">
        <v>14.35</v>
      </c>
      <c r="D4" s="74"/>
      <c r="E4" s="29"/>
      <c r="F4" s="114"/>
      <c r="G4" s="28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</row>
    <row r="5" spans="1:73" ht="12.75" customHeight="1">
      <c r="A5" s="21" t="s">
        <v>15</v>
      </c>
      <c r="B5" s="5"/>
      <c r="C5" s="5"/>
      <c r="D5" s="76"/>
      <c r="E5" s="2"/>
      <c r="F5" s="6"/>
      <c r="G5" s="77"/>
      <c r="H5" s="28"/>
      <c r="I5" s="2"/>
      <c r="J5" s="2"/>
      <c r="K5" s="2"/>
      <c r="L5" s="24"/>
      <c r="M5" s="78"/>
      <c r="N5" s="28"/>
      <c r="O5" s="28"/>
      <c r="P5" s="78"/>
      <c r="Q5" s="28"/>
      <c r="R5" s="28"/>
      <c r="S5" s="28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>
      <c r="A6" s="21" t="s">
        <v>30</v>
      </c>
      <c r="B6" s="136">
        <v>0.3</v>
      </c>
      <c r="C6" s="138" t="s">
        <v>41</v>
      </c>
      <c r="D6" s="24" t="s">
        <v>4</v>
      </c>
      <c r="E6" s="25" t="s">
        <v>6</v>
      </c>
      <c r="F6" s="115"/>
      <c r="G6" s="52"/>
      <c r="H6" s="52"/>
      <c r="I6" s="2"/>
      <c r="J6" s="2"/>
      <c r="K6" s="7"/>
      <c r="L6" s="79"/>
      <c r="M6" s="80"/>
      <c r="N6" s="81"/>
      <c r="O6" s="8"/>
      <c r="P6" s="1"/>
      <c r="Q6" s="8"/>
      <c r="R6" s="1"/>
      <c r="S6" s="8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>
      <c r="A7" s="21" t="s">
        <v>31</v>
      </c>
      <c r="B7" s="137">
        <v>25000</v>
      </c>
      <c r="C7" s="138" t="s">
        <v>17</v>
      </c>
      <c r="D7" s="24">
        <v>1</v>
      </c>
      <c r="E7" s="27">
        <v>0</v>
      </c>
      <c r="F7" s="116"/>
      <c r="G7" s="83"/>
      <c r="H7" s="84"/>
      <c r="I7" s="8"/>
      <c r="J7" s="2"/>
      <c r="K7" s="85"/>
      <c r="L7" s="1"/>
      <c r="M7" s="86"/>
      <c r="N7" s="1"/>
      <c r="O7" s="8"/>
      <c r="P7" s="1"/>
      <c r="Q7" s="8"/>
      <c r="R7" s="1"/>
      <c r="S7" s="8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>
      <c r="A8" s="33" t="s">
        <v>62</v>
      </c>
      <c r="B8" s="27"/>
      <c r="C8" s="27"/>
      <c r="D8" s="24">
        <v>2</v>
      </c>
      <c r="E8" s="27">
        <v>0</v>
      </c>
      <c r="F8" s="116"/>
      <c r="G8" s="83"/>
      <c r="H8" s="84"/>
      <c r="I8" s="8"/>
      <c r="J8" s="2"/>
      <c r="K8" s="85"/>
      <c r="L8" s="1"/>
      <c r="M8" s="86"/>
      <c r="N8" s="1"/>
      <c r="O8" s="8"/>
      <c r="P8" s="1"/>
      <c r="Q8" s="8"/>
      <c r="R8" s="1"/>
      <c r="S8" s="8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>
      <c r="A9" s="33" t="s">
        <v>32</v>
      </c>
      <c r="B9" s="27"/>
      <c r="C9" s="27"/>
      <c r="D9" s="24">
        <v>3</v>
      </c>
      <c r="E9" s="27">
        <v>0</v>
      </c>
      <c r="F9" s="116"/>
      <c r="G9" s="83"/>
      <c r="H9" s="84"/>
      <c r="I9" s="8"/>
      <c r="J9" s="2"/>
      <c r="K9" s="85"/>
      <c r="L9" s="1"/>
      <c r="M9" s="86"/>
      <c r="N9" s="1"/>
      <c r="O9" s="8"/>
      <c r="P9" s="1"/>
      <c r="Q9" s="8"/>
      <c r="R9" s="1"/>
      <c r="S9" s="8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>
      <c r="A10" s="21" t="s">
        <v>63</v>
      </c>
      <c r="B10" s="133">
        <v>100000</v>
      </c>
      <c r="C10" s="36"/>
      <c r="D10" s="24">
        <v>4</v>
      </c>
      <c r="E10" s="27">
        <v>0.85</v>
      </c>
      <c r="F10" s="116"/>
      <c r="G10" s="83"/>
      <c r="H10" s="84"/>
      <c r="I10" s="8"/>
      <c r="J10" s="2"/>
      <c r="K10" s="85"/>
      <c r="L10" s="1"/>
      <c r="M10" s="86"/>
      <c r="N10" s="1"/>
      <c r="O10" s="8"/>
      <c r="P10" s="1"/>
      <c r="Q10" s="8"/>
      <c r="R10" s="1"/>
      <c r="S10" s="8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>
      <c r="A11" s="33" t="s">
        <v>64</v>
      </c>
      <c r="B11" s="134">
        <v>65</v>
      </c>
      <c r="C11" s="132"/>
      <c r="D11" s="24">
        <v>5</v>
      </c>
      <c r="E11" s="36">
        <v>0.95</v>
      </c>
      <c r="F11" s="116"/>
      <c r="G11" s="83"/>
      <c r="H11" s="84"/>
      <c r="I11" s="8"/>
      <c r="J11" s="2"/>
      <c r="K11" s="85"/>
      <c r="L11" s="1"/>
      <c r="M11" s="86"/>
      <c r="N11" s="1"/>
      <c r="O11" s="8"/>
      <c r="P11" s="1"/>
      <c r="Q11" s="8"/>
      <c r="R11" s="1"/>
      <c r="S11" s="8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>
      <c r="A12" s="33" t="s">
        <v>33</v>
      </c>
      <c r="B12" s="135">
        <v>3</v>
      </c>
      <c r="C12" s="27"/>
      <c r="D12" s="24">
        <v>6</v>
      </c>
      <c r="E12" s="27">
        <v>0.95</v>
      </c>
      <c r="F12" s="116"/>
      <c r="G12" s="83"/>
      <c r="H12" s="84"/>
      <c r="I12" s="8"/>
      <c r="J12" s="2"/>
      <c r="K12" s="85"/>
      <c r="L12" s="1"/>
      <c r="M12" s="86"/>
      <c r="N12" s="1"/>
      <c r="O12" s="8"/>
      <c r="P12" s="1"/>
      <c r="Q12" s="8"/>
      <c r="R12" s="1"/>
      <c r="S12" s="8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>
      <c r="A13" s="33" t="s">
        <v>11</v>
      </c>
      <c r="B13" s="121">
        <v>10</v>
      </c>
      <c r="C13" s="106" t="s">
        <v>39</v>
      </c>
      <c r="D13" s="24">
        <v>7</v>
      </c>
      <c r="E13" s="27">
        <v>0.95</v>
      </c>
      <c r="F13" s="116"/>
      <c r="G13" s="83"/>
      <c r="H13" s="84"/>
      <c r="I13" s="8"/>
      <c r="J13" s="2"/>
      <c r="K13" s="85"/>
      <c r="L13" s="1"/>
      <c r="M13" s="86"/>
      <c r="N13" s="1"/>
      <c r="O13" s="8"/>
      <c r="P13" s="1"/>
      <c r="Q13" s="8"/>
      <c r="R13" s="1"/>
      <c r="S13" s="8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>
      <c r="A14" s="33"/>
      <c r="B14" s="42"/>
      <c r="C14" s="36"/>
      <c r="D14" s="24"/>
      <c r="E14" s="27"/>
      <c r="F14" s="116"/>
      <c r="G14" s="83"/>
      <c r="H14" s="84"/>
      <c r="I14" s="8"/>
      <c r="J14" s="2"/>
      <c r="K14" s="85"/>
      <c r="L14" s="1"/>
      <c r="M14" s="86"/>
      <c r="N14" s="1"/>
      <c r="O14" s="8"/>
      <c r="P14" s="1"/>
      <c r="Q14" s="8"/>
      <c r="R14" s="1"/>
      <c r="S14" s="8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>
      <c r="A15" s="21" t="s">
        <v>16</v>
      </c>
      <c r="B15" s="24" t="s">
        <v>8</v>
      </c>
      <c r="C15" s="24" t="s">
        <v>9</v>
      </c>
      <c r="D15" s="43" t="s">
        <v>10</v>
      </c>
      <c r="F15" s="116"/>
      <c r="G15" s="83"/>
      <c r="H15" s="84"/>
      <c r="I15" s="8"/>
      <c r="J15" s="2"/>
      <c r="K15" s="85"/>
      <c r="L15" s="1"/>
      <c r="M15" s="86"/>
      <c r="N15" s="1"/>
      <c r="O15" s="8"/>
      <c r="P15" s="1"/>
      <c r="Q15" s="8"/>
      <c r="R15" s="1"/>
      <c r="S15" s="8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>
      <c r="A16" s="33" t="s">
        <v>29</v>
      </c>
      <c r="B16" s="44">
        <v>0.12</v>
      </c>
      <c r="C16" s="45">
        <v>0.13</v>
      </c>
      <c r="D16" s="45">
        <v>0.14000000000000001</v>
      </c>
      <c r="F16" s="116"/>
      <c r="G16" s="83"/>
      <c r="H16" s="84"/>
      <c r="I16" s="8"/>
      <c r="J16" s="2"/>
      <c r="K16" s="85"/>
      <c r="L16" s="1"/>
      <c r="M16" s="86"/>
      <c r="N16" s="1"/>
      <c r="O16" s="8"/>
      <c r="P16" s="1"/>
      <c r="Q16" s="8"/>
      <c r="R16" s="1"/>
      <c r="S16" s="8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>
      <c r="A17" s="21" t="s">
        <v>34</v>
      </c>
      <c r="B17" s="44">
        <v>0.1</v>
      </c>
      <c r="C17" s="24"/>
      <c r="D17" s="47"/>
      <c r="E17" s="48"/>
      <c r="F17" s="114"/>
      <c r="G17" s="2"/>
      <c r="H17" s="2"/>
      <c r="I17" s="2"/>
      <c r="J17" s="2"/>
      <c r="K17" s="5"/>
      <c r="L17" s="3"/>
      <c r="M17" s="89"/>
      <c r="N17" s="1"/>
      <c r="O17" s="8"/>
      <c r="P17" s="1"/>
      <c r="Q17" s="8"/>
      <c r="R17" s="1"/>
      <c r="S17" s="8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>
      <c r="A18" s="21" t="s">
        <v>35</v>
      </c>
      <c r="B18" s="44">
        <v>0.03</v>
      </c>
      <c r="C18" s="52"/>
      <c r="D18" s="2"/>
      <c r="E18" s="5"/>
      <c r="F18" s="117"/>
      <c r="G18" s="2"/>
      <c r="H18" s="2"/>
      <c r="I18" s="2"/>
      <c r="J18" s="2"/>
      <c r="K18" s="5"/>
      <c r="L18" s="3"/>
      <c r="M18" s="90"/>
      <c r="N18" s="1"/>
      <c r="O18" s="8"/>
      <c r="P18" s="1"/>
      <c r="Q18" s="8"/>
      <c r="R18" s="1"/>
      <c r="S18" s="8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</row>
    <row r="19" spans="1:73">
      <c r="A19" s="51" t="s">
        <v>36</v>
      </c>
      <c r="B19" s="44">
        <v>0.03</v>
      </c>
      <c r="C19" s="131" t="s">
        <v>65</v>
      </c>
      <c r="D19" s="2"/>
      <c r="E19" s="2"/>
      <c r="F19" s="4"/>
      <c r="G19" s="2"/>
      <c r="H19" s="2"/>
      <c r="I19" s="2"/>
      <c r="J19" s="2"/>
      <c r="K19" s="91"/>
      <c r="L19" s="92"/>
      <c r="M19" s="93"/>
      <c r="N19" s="93"/>
      <c r="O19" s="93"/>
      <c r="P19" s="93"/>
      <c r="Q19" s="93"/>
      <c r="R19" s="93"/>
      <c r="S19" s="93"/>
      <c r="T19" s="93"/>
      <c r="U19" s="9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</row>
    <row r="20" spans="1:73">
      <c r="A20" s="53" t="s">
        <v>37</v>
      </c>
      <c r="B20" s="44">
        <v>0.03</v>
      </c>
      <c r="C20" s="54"/>
      <c r="D20" s="2"/>
      <c r="E20" s="5"/>
      <c r="F20" s="4"/>
      <c r="G20" s="2"/>
      <c r="H20" s="2"/>
      <c r="I20" s="2"/>
      <c r="J20" s="2"/>
      <c r="K20" s="2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</row>
    <row r="21" spans="1:73">
      <c r="A21" s="55" t="s">
        <v>18</v>
      </c>
      <c r="B21" s="56"/>
      <c r="C21" s="56"/>
      <c r="D21" s="56"/>
      <c r="E21" s="56"/>
      <c r="F21" s="57"/>
      <c r="G21" s="2"/>
      <c r="H21" s="2"/>
      <c r="I21" s="2"/>
      <c r="J21" s="2"/>
      <c r="K21" s="29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ht="15">
      <c r="A22" s="53" t="s">
        <v>4</v>
      </c>
      <c r="B22" s="58">
        <v>1</v>
      </c>
      <c r="C22" s="58">
        <v>2</v>
      </c>
      <c r="D22" s="58">
        <v>3</v>
      </c>
      <c r="E22" s="58">
        <v>4</v>
      </c>
      <c r="F22" s="94">
        <v>5</v>
      </c>
      <c r="G22" s="41"/>
      <c r="H22" s="2"/>
      <c r="I22" s="2"/>
      <c r="J22" s="2"/>
      <c r="K22" s="29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ht="18" customHeight="1">
      <c r="A23" s="21" t="s">
        <v>0</v>
      </c>
      <c r="B23" s="151">
        <f>IF($B$12&lt;B$22,($B$10*$C$4),0)</f>
        <v>0</v>
      </c>
      <c r="C23" s="151">
        <f>IF($B$12&lt;C$22,FV($B$19,B22,0,($B$10*$C$4)*-1),0)</f>
        <v>0</v>
      </c>
      <c r="D23" s="151">
        <f>IF($B$12&lt;D$22,FV($B$19,C22,0,($B$10*$C$4)*-1),0)</f>
        <v>0</v>
      </c>
      <c r="E23" s="151">
        <f>IF($B$12&lt;E$22,FV($B$19,D22,0,($B$10*$C$4)*-1),0)</f>
        <v>1568063.2450000001</v>
      </c>
      <c r="F23" s="157">
        <f>IF($B$12&lt;F$22,FV($B$19,E22,0,($B$10*$C$4)*-1),0)</f>
        <v>1615105.1423499999</v>
      </c>
      <c r="K23" s="96"/>
      <c r="L23" s="97"/>
      <c r="M23" s="97"/>
      <c r="N23" s="97"/>
      <c r="O23" s="97"/>
      <c r="P23" s="97"/>
      <c r="Q23" s="97"/>
      <c r="R23" s="97"/>
      <c r="S23" s="97"/>
      <c r="T23" s="97"/>
      <c r="U23" s="97"/>
    </row>
    <row r="24" spans="1:73" s="142" customFormat="1" ht="30" customHeight="1">
      <c r="A24" s="141" t="s">
        <v>42</v>
      </c>
      <c r="B24" s="152">
        <f>B23*(1-$E7)</f>
        <v>0</v>
      </c>
      <c r="C24" s="152">
        <f>C23*(1-$E8)</f>
        <v>0</v>
      </c>
      <c r="D24" s="152">
        <f>D23*(1-$E9)</f>
        <v>0</v>
      </c>
      <c r="E24" s="152">
        <f>E23*(1-$E10)</f>
        <v>235209.48675000004</v>
      </c>
      <c r="F24" s="158">
        <f>F23*(1-$E11)</f>
        <v>80755.257117500063</v>
      </c>
      <c r="K24" s="143"/>
      <c r="L24" s="144"/>
      <c r="M24" s="144"/>
      <c r="N24" s="144"/>
      <c r="O24" s="144"/>
      <c r="P24" s="144"/>
      <c r="Q24" s="144"/>
      <c r="R24" s="144"/>
      <c r="S24" s="144"/>
      <c r="T24" s="144"/>
      <c r="U24" s="144"/>
    </row>
    <row r="25" spans="1:73">
      <c r="A25" s="33" t="s">
        <v>44</v>
      </c>
      <c r="B25" s="153">
        <f>B23-B24</f>
        <v>0</v>
      </c>
      <c r="C25" s="153">
        <f>C23-C24</f>
        <v>0</v>
      </c>
      <c r="D25" s="153">
        <f>D23-D24</f>
        <v>0</v>
      </c>
      <c r="E25" s="153">
        <f>E23-E24</f>
        <v>1332853.75825</v>
      </c>
      <c r="F25" s="159">
        <f>F23-F24</f>
        <v>1534349.8852324998</v>
      </c>
      <c r="K25" s="5"/>
      <c r="L25" s="3"/>
      <c r="M25" s="89"/>
      <c r="N25" s="1"/>
      <c r="O25" s="8"/>
      <c r="P25" s="1"/>
      <c r="Q25" s="8"/>
      <c r="R25" s="1"/>
      <c r="S25" s="8"/>
      <c r="T25" s="2"/>
    </row>
    <row r="26" spans="1:73">
      <c r="A26" s="21" t="s">
        <v>45</v>
      </c>
      <c r="B26" s="154">
        <f>B25*$B$6</f>
        <v>0</v>
      </c>
      <c r="C26" s="154">
        <f>C25*$B$6</f>
        <v>0</v>
      </c>
      <c r="D26" s="154">
        <f>D25*$B$6</f>
        <v>0</v>
      </c>
      <c r="E26" s="154">
        <f>E25*$B$6</f>
        <v>399856.12747499999</v>
      </c>
      <c r="F26" s="160">
        <f>F25*$B$6</f>
        <v>460304.96556974994</v>
      </c>
      <c r="K26" s="5"/>
      <c r="L26" s="3"/>
      <c r="M26" s="89"/>
      <c r="N26" s="1"/>
      <c r="O26" s="8"/>
      <c r="P26" s="1"/>
      <c r="Q26" s="8"/>
      <c r="R26" s="1"/>
      <c r="S26" s="8"/>
      <c r="T26" s="2"/>
    </row>
    <row r="27" spans="1:73">
      <c r="A27" s="53" t="s">
        <v>20</v>
      </c>
      <c r="B27" s="155">
        <f>IF(B22&lt;=$B$12,$B$7,0)</f>
        <v>25000</v>
      </c>
      <c r="C27" s="155">
        <f>IF(C22&lt;=$B$12,(FV($B$20,B22,0,$B$7)*-1),0)</f>
        <v>25750</v>
      </c>
      <c r="D27" s="155">
        <f>IF(D22&lt;=$B$12,(FV($B$20,C22,0,$B$7)*-1),0)</f>
        <v>26522.5</v>
      </c>
      <c r="E27" s="155">
        <f>IF(E22&lt;=$B$12,(FV($B$20,D22,0,$B$7)*-1),0)</f>
        <v>0</v>
      </c>
      <c r="F27" s="161">
        <f>IF(F22&lt;=$B$12,(FV($B$20,E22,0,$B$7)*-1),0)</f>
        <v>0</v>
      </c>
      <c r="K27" s="5"/>
      <c r="L27" s="3"/>
      <c r="M27" s="89"/>
      <c r="N27" s="1"/>
      <c r="O27" s="8"/>
      <c r="P27" s="1"/>
      <c r="Q27" s="8"/>
      <c r="R27" s="1"/>
      <c r="S27" s="8"/>
      <c r="T27" s="2"/>
    </row>
    <row r="28" spans="1:73">
      <c r="A28" s="33" t="s">
        <v>43</v>
      </c>
      <c r="B28" s="156">
        <f>B25-B26-B27</f>
        <v>-25000</v>
      </c>
      <c r="C28" s="156">
        <f t="shared" ref="C28:F28" si="0">C25-C26-C27</f>
        <v>-25750</v>
      </c>
      <c r="D28" s="156">
        <f t="shared" si="0"/>
        <v>-26522.5</v>
      </c>
      <c r="E28" s="156">
        <f t="shared" si="0"/>
        <v>932997.63077499997</v>
      </c>
      <c r="F28" s="156">
        <f t="shared" si="0"/>
        <v>1074044.9196627499</v>
      </c>
      <c r="K28" s="5"/>
      <c r="L28" s="3"/>
      <c r="M28" s="89"/>
      <c r="N28" s="1"/>
      <c r="O28" s="8"/>
      <c r="P28" s="1"/>
      <c r="Q28" s="8"/>
      <c r="R28" s="1"/>
      <c r="S28" s="8"/>
      <c r="T28" s="2"/>
    </row>
    <row r="29" spans="1:73">
      <c r="A29" s="21" t="s">
        <v>46</v>
      </c>
      <c r="B29" s="61"/>
      <c r="C29" s="61"/>
      <c r="D29" s="61"/>
      <c r="E29" s="61"/>
      <c r="F29" s="160">
        <v>10418236</v>
      </c>
      <c r="K29" s="5"/>
      <c r="L29" s="3"/>
      <c r="M29" s="89"/>
      <c r="N29" s="1"/>
      <c r="O29" s="8"/>
      <c r="P29" s="1"/>
      <c r="Q29" s="8"/>
      <c r="R29" s="1"/>
      <c r="S29" s="8"/>
      <c r="T29" s="2"/>
    </row>
    <row r="30" spans="1:73" ht="15">
      <c r="A30" s="53" t="s">
        <v>47</v>
      </c>
      <c r="B30" s="162">
        <f>IF($B$12=B22,($B$10*$B$11),0)</f>
        <v>0</v>
      </c>
      <c r="C30" s="162">
        <f>IF($B$12=C22,FV($B$20,B22,0,$B$11*$B$10)*-1,0)</f>
        <v>0</v>
      </c>
      <c r="D30" s="162">
        <f>IF($B$12=D22,FV($B$20,C22,0,$B$11*$B$10)*-1,0)</f>
        <v>6895850</v>
      </c>
      <c r="E30" s="162">
        <f>IF($B$12=E22,FV($B$20,D22,0,$B$11*$B$10)*-1,0)</f>
        <v>0</v>
      </c>
      <c r="F30" s="63"/>
      <c r="K30" s="5"/>
      <c r="L30" s="3"/>
      <c r="M30" s="89"/>
      <c r="N30" s="1"/>
      <c r="O30" s="8"/>
      <c r="P30" s="1"/>
      <c r="Q30" s="8"/>
      <c r="R30" s="1"/>
      <c r="S30" s="8"/>
      <c r="T30" s="2"/>
    </row>
    <row r="31" spans="1:73">
      <c r="A31" s="53" t="s">
        <v>48</v>
      </c>
      <c r="B31" s="163">
        <f>(B28+B29)-B30</f>
        <v>-25000</v>
      </c>
      <c r="C31" s="163">
        <f>(C28+C29)-C30</f>
        <v>-25750</v>
      </c>
      <c r="D31" s="163">
        <f>(D28+D29)-D30</f>
        <v>-6922372.5</v>
      </c>
      <c r="E31" s="163">
        <f>(E28+E29)-E30</f>
        <v>932997.63077499997</v>
      </c>
      <c r="F31" s="164">
        <f>(F28+F29)-F30</f>
        <v>11492280.919662749</v>
      </c>
      <c r="K31" s="5"/>
      <c r="L31" s="3"/>
      <c r="M31" s="89"/>
      <c r="N31" s="1"/>
      <c r="O31" s="8"/>
      <c r="P31" s="1"/>
      <c r="Q31" s="8"/>
      <c r="R31" s="1"/>
      <c r="S31" s="8"/>
      <c r="T31" s="2"/>
    </row>
    <row r="32" spans="1:73">
      <c r="A32" s="66"/>
      <c r="B32" s="67" t="s">
        <v>23</v>
      </c>
      <c r="C32" s="173" t="s">
        <v>2</v>
      </c>
      <c r="D32" s="179"/>
      <c r="E32" s="173" t="s">
        <v>3</v>
      </c>
      <c r="F32" s="174"/>
      <c r="K32" s="5"/>
      <c r="L32" s="3"/>
      <c r="M32" s="89"/>
      <c r="N32" s="1"/>
      <c r="O32" s="8"/>
      <c r="P32" s="1"/>
      <c r="Q32" s="8"/>
      <c r="R32" s="1"/>
      <c r="S32" s="8"/>
      <c r="T32" s="2"/>
    </row>
    <row r="33" spans="1:20">
      <c r="A33" s="21" t="s">
        <v>22</v>
      </c>
      <c r="B33" s="165">
        <f>B16</f>
        <v>0.12</v>
      </c>
      <c r="C33" s="180">
        <f>NPV(B33,$B$31:$F$31)</f>
        <v>2143908.504320364</v>
      </c>
      <c r="D33" s="181"/>
      <c r="E33" s="175">
        <f>C33/($B$13*43560)</f>
        <v>4.9217366949503303</v>
      </c>
      <c r="F33" s="176"/>
      <c r="K33" s="5"/>
      <c r="L33" s="3"/>
      <c r="M33" s="89"/>
      <c r="N33" s="81"/>
      <c r="O33" s="8"/>
      <c r="P33" s="1"/>
      <c r="Q33" s="8"/>
      <c r="R33" s="1"/>
      <c r="S33" s="8"/>
      <c r="T33" s="2"/>
    </row>
    <row r="34" spans="1:20">
      <c r="A34" s="21"/>
      <c r="B34" s="165">
        <f>C16</f>
        <v>0.13</v>
      </c>
      <c r="C34" s="180">
        <f>NPV(B34,$B$31:$F$31)</f>
        <v>1969933.2709047904</v>
      </c>
      <c r="D34" s="181"/>
      <c r="E34" s="175">
        <f>C34/($B$13*43560)</f>
        <v>4.5223445153920805</v>
      </c>
      <c r="F34" s="176"/>
      <c r="K34" s="5"/>
      <c r="L34" s="3"/>
      <c r="M34" s="89"/>
      <c r="N34" s="81"/>
      <c r="O34" s="8"/>
      <c r="P34" s="1"/>
      <c r="Q34" s="8"/>
      <c r="R34" s="1"/>
      <c r="S34" s="8"/>
      <c r="T34" s="2"/>
    </row>
    <row r="35" spans="1:20" ht="13.8" thickBot="1">
      <c r="A35" s="70"/>
      <c r="B35" s="166">
        <f>D16</f>
        <v>0.14000000000000001</v>
      </c>
      <c r="C35" s="182">
        <f>NPV(B35,$B$31:$F$31)</f>
        <v>1806992.2122483703</v>
      </c>
      <c r="D35" s="183"/>
      <c r="E35" s="177">
        <f>C35/($B$13*43560)</f>
        <v>4.1482833155380403</v>
      </c>
      <c r="F35" s="178"/>
      <c r="K35" s="5"/>
      <c r="L35" s="3"/>
      <c r="M35" s="89"/>
      <c r="N35" s="81"/>
      <c r="O35" s="8"/>
      <c r="P35" s="1"/>
      <c r="Q35" s="8"/>
      <c r="R35" s="1"/>
      <c r="S35" s="8"/>
      <c r="T35" s="2"/>
    </row>
    <row r="37" spans="1:20">
      <c r="A37" s="98"/>
    </row>
    <row r="38" spans="1:20">
      <c r="A38" s="98"/>
    </row>
    <row r="39" spans="1:20">
      <c r="A39" s="98"/>
    </row>
    <row r="40" spans="1:20">
      <c r="A40" s="98"/>
    </row>
    <row r="41" spans="1:20">
      <c r="A41" s="98"/>
    </row>
    <row r="43" spans="1:20">
      <c r="A43" s="96"/>
    </row>
    <row r="44" spans="1:20">
      <c r="A44" s="98"/>
      <c r="D44" s="99"/>
      <c r="E44" s="100"/>
      <c r="F44" s="98"/>
    </row>
    <row r="46" spans="1:20">
      <c r="A46" s="96"/>
    </row>
    <row r="47" spans="1:20">
      <c r="B47" s="98"/>
      <c r="C47" s="98"/>
      <c r="D47" s="98"/>
    </row>
    <row r="48" spans="1:20">
      <c r="A48" s="98"/>
      <c r="B48" s="101"/>
      <c r="C48" s="102"/>
    </row>
  </sheetData>
  <mergeCells count="9">
    <mergeCell ref="A2:F2"/>
    <mergeCell ref="E32:F32"/>
    <mergeCell ref="E33:F33"/>
    <mergeCell ref="E34:F34"/>
    <mergeCell ref="E35:F35"/>
    <mergeCell ref="C32:D32"/>
    <mergeCell ref="C33:D33"/>
    <mergeCell ref="C34:D34"/>
    <mergeCell ref="C35:D35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5"/>
  <sheetViews>
    <sheetView showGridLines="0" tabSelected="1" zoomScaleNormal="100" workbookViewId="0">
      <selection activeCell="H33" sqref="H33:I33"/>
    </sheetView>
  </sheetViews>
  <sheetFormatPr defaultColWidth="8.77734375" defaultRowHeight="13.2"/>
  <cols>
    <col min="1" max="1" width="23" customWidth="1"/>
    <col min="2" max="2" width="11.109375" customWidth="1"/>
    <col min="3" max="3" width="13" customWidth="1"/>
    <col min="4" max="4" width="11.109375" customWidth="1"/>
    <col min="5" max="6" width="11.5546875" customWidth="1"/>
    <col min="7" max="7" width="13" customWidth="1"/>
    <col min="8" max="8" width="13.109375" customWidth="1"/>
    <col min="9" max="9" width="12.44140625" customWidth="1"/>
  </cols>
  <sheetData>
    <row r="1" spans="1:9" ht="13.8" thickBot="1">
      <c r="A1" s="119" t="s">
        <v>52</v>
      </c>
    </row>
    <row r="2" spans="1:9">
      <c r="A2" s="186" t="s">
        <v>5</v>
      </c>
      <c r="B2" s="187"/>
      <c r="C2" s="187"/>
      <c r="D2" s="187"/>
      <c r="E2" s="187"/>
      <c r="F2" s="187"/>
      <c r="G2" s="187"/>
      <c r="H2" s="187"/>
      <c r="I2" s="188"/>
    </row>
    <row r="3" spans="1:9">
      <c r="A3" s="14" t="s">
        <v>26</v>
      </c>
      <c r="B3" s="15"/>
      <c r="C3" s="15"/>
      <c r="D3" s="15"/>
      <c r="E3" s="15"/>
      <c r="F3" s="15"/>
      <c r="G3" s="15"/>
      <c r="H3" s="15"/>
      <c r="I3" s="16"/>
    </row>
    <row r="4" spans="1:9">
      <c r="A4" s="21" t="s">
        <v>12</v>
      </c>
      <c r="B4" s="139" t="s">
        <v>61</v>
      </c>
      <c r="C4" s="23">
        <v>19</v>
      </c>
      <c r="D4" s="24" t="s">
        <v>4</v>
      </c>
      <c r="E4" s="25" t="s">
        <v>6</v>
      </c>
      <c r="F4" s="24"/>
      <c r="G4" s="5"/>
      <c r="H4" s="26"/>
      <c r="I4" s="6"/>
    </row>
    <row r="5" spans="1:9">
      <c r="A5" s="21" t="s">
        <v>15</v>
      </c>
      <c r="B5" s="145"/>
      <c r="C5" s="118"/>
      <c r="D5" s="24">
        <v>1</v>
      </c>
      <c r="E5" s="27">
        <v>0</v>
      </c>
      <c r="F5" s="2"/>
      <c r="G5" s="2"/>
      <c r="H5" s="2"/>
      <c r="I5" s="6"/>
    </row>
    <row r="6" spans="1:9">
      <c r="A6" s="21" t="s">
        <v>30</v>
      </c>
      <c r="B6" s="136">
        <v>0.35</v>
      </c>
      <c r="C6" s="138" t="s">
        <v>41</v>
      </c>
      <c r="D6" s="24">
        <v>2</v>
      </c>
      <c r="E6" s="27">
        <v>0</v>
      </c>
      <c r="F6" s="28"/>
      <c r="G6" s="29"/>
      <c r="H6" s="29"/>
      <c r="I6" s="6"/>
    </row>
    <row r="7" spans="1:9">
      <c r="A7" s="21" t="s">
        <v>31</v>
      </c>
      <c r="B7" s="137">
        <v>25000</v>
      </c>
      <c r="C7" s="138" t="s">
        <v>17</v>
      </c>
      <c r="D7" s="24">
        <v>3</v>
      </c>
      <c r="E7" s="27">
        <v>0</v>
      </c>
      <c r="F7" s="30"/>
      <c r="G7" s="31"/>
      <c r="H7" s="32"/>
      <c r="I7" s="6"/>
    </row>
    <row r="8" spans="1:9">
      <c r="A8" s="33" t="s">
        <v>62</v>
      </c>
      <c r="B8" s="136"/>
      <c r="C8" s="148"/>
      <c r="D8" s="24">
        <v>4</v>
      </c>
      <c r="E8" s="27">
        <v>0</v>
      </c>
      <c r="F8" s="30"/>
      <c r="G8" s="34"/>
      <c r="H8" s="35"/>
      <c r="I8" s="6"/>
    </row>
    <row r="9" spans="1:9">
      <c r="A9" s="33" t="s">
        <v>32</v>
      </c>
      <c r="B9" s="136"/>
      <c r="C9" s="148"/>
      <c r="D9" s="24">
        <v>5</v>
      </c>
      <c r="E9" s="36">
        <v>0</v>
      </c>
      <c r="F9" s="30"/>
      <c r="G9" s="37"/>
      <c r="H9" s="38"/>
      <c r="I9" s="6"/>
    </row>
    <row r="10" spans="1:9">
      <c r="A10" s="21" t="s">
        <v>63</v>
      </c>
      <c r="B10" s="146">
        <v>110000</v>
      </c>
      <c r="C10" s="106"/>
      <c r="D10" s="24">
        <v>6</v>
      </c>
      <c r="E10" s="27">
        <v>0</v>
      </c>
      <c r="F10" s="30"/>
      <c r="G10" s="37"/>
      <c r="H10" s="38"/>
      <c r="I10" s="6"/>
    </row>
    <row r="11" spans="1:9">
      <c r="A11" s="33" t="s">
        <v>64</v>
      </c>
      <c r="B11" s="147">
        <v>85</v>
      </c>
      <c r="C11" s="132" t="s">
        <v>40</v>
      </c>
      <c r="D11" s="24">
        <v>7</v>
      </c>
      <c r="E11" s="27">
        <v>0.85</v>
      </c>
      <c r="F11" s="30"/>
      <c r="G11" s="37"/>
      <c r="H11" s="38"/>
      <c r="I11" s="6"/>
    </row>
    <row r="12" spans="1:9">
      <c r="A12" s="33" t="s">
        <v>33</v>
      </c>
      <c r="B12" s="122">
        <v>6</v>
      </c>
      <c r="C12" s="148"/>
      <c r="D12" s="24">
        <v>8</v>
      </c>
      <c r="E12" s="27">
        <v>0.95</v>
      </c>
      <c r="F12" s="30"/>
      <c r="G12" s="37"/>
      <c r="H12" s="38"/>
      <c r="I12" s="6"/>
    </row>
    <row r="13" spans="1:9">
      <c r="A13" s="33" t="s">
        <v>11</v>
      </c>
      <c r="B13" s="121">
        <v>10</v>
      </c>
      <c r="C13" s="106" t="s">
        <v>39</v>
      </c>
      <c r="D13" s="41">
        <v>9</v>
      </c>
      <c r="E13" s="193">
        <v>0.95</v>
      </c>
      <c r="F13" s="30"/>
      <c r="G13" s="37"/>
      <c r="H13" s="38"/>
      <c r="I13" s="6"/>
    </row>
    <row r="14" spans="1:9">
      <c r="A14" s="33"/>
      <c r="B14" s="42"/>
      <c r="C14" s="36"/>
      <c r="D14" s="2"/>
      <c r="E14" s="2"/>
      <c r="F14" s="30"/>
      <c r="G14" s="37"/>
      <c r="H14" s="38"/>
      <c r="I14" s="6"/>
    </row>
    <row r="15" spans="1:9">
      <c r="A15" s="21" t="s">
        <v>16</v>
      </c>
      <c r="B15" s="24" t="s">
        <v>8</v>
      </c>
      <c r="C15" s="24" t="s">
        <v>9</v>
      </c>
      <c r="D15" s="43" t="s">
        <v>10</v>
      </c>
      <c r="F15" s="30"/>
      <c r="G15" s="37"/>
      <c r="H15" s="38"/>
      <c r="I15" s="6"/>
    </row>
    <row r="16" spans="1:9">
      <c r="A16" s="33" t="s">
        <v>29</v>
      </c>
      <c r="B16" s="44">
        <v>0.12</v>
      </c>
      <c r="C16" s="45">
        <v>0.13</v>
      </c>
      <c r="D16" s="45">
        <v>0.14000000000000001</v>
      </c>
      <c r="F16" s="30"/>
      <c r="G16" s="37"/>
      <c r="H16" s="38"/>
      <c r="I16" s="6"/>
    </row>
    <row r="17" spans="1:9">
      <c r="A17" s="21" t="s">
        <v>34</v>
      </c>
      <c r="B17" s="44">
        <v>0.1</v>
      </c>
      <c r="C17" s="24" t="s">
        <v>38</v>
      </c>
      <c r="D17" s="47">
        <v>8</v>
      </c>
      <c r="E17" s="48" t="s">
        <v>66</v>
      </c>
      <c r="F17" s="24"/>
      <c r="G17" s="49"/>
      <c r="H17" s="50"/>
      <c r="I17" s="6"/>
    </row>
    <row r="18" spans="1:9">
      <c r="A18" s="21" t="s">
        <v>35</v>
      </c>
      <c r="B18" s="44">
        <v>0.03</v>
      </c>
      <c r="C18" s="52"/>
      <c r="D18" s="2"/>
      <c r="E18" s="5"/>
      <c r="F18" s="44"/>
      <c r="G18" s="49"/>
      <c r="H18" s="50"/>
      <c r="I18" s="6"/>
    </row>
    <row r="19" spans="1:9">
      <c r="A19" s="51" t="s">
        <v>36</v>
      </c>
      <c r="B19" s="150">
        <v>0.03</v>
      </c>
      <c r="C19" s="131" t="s">
        <v>67</v>
      </c>
      <c r="D19" s="2"/>
      <c r="E19" s="2"/>
      <c r="F19" s="5"/>
      <c r="G19" s="52"/>
      <c r="H19" s="50"/>
      <c r="I19" s="6"/>
    </row>
    <row r="20" spans="1:9">
      <c r="A20" s="53" t="s">
        <v>37</v>
      </c>
      <c r="B20" s="44">
        <v>0.03</v>
      </c>
      <c r="C20" s="54"/>
      <c r="D20" s="2"/>
      <c r="E20" s="54"/>
      <c r="F20" s="5"/>
      <c r="G20" s="5"/>
      <c r="H20" s="5"/>
      <c r="I20" s="6"/>
    </row>
    <row r="21" spans="1:9">
      <c r="A21" s="55" t="s">
        <v>18</v>
      </c>
      <c r="B21" s="56"/>
      <c r="C21" s="56"/>
      <c r="D21" s="56"/>
      <c r="E21" s="56"/>
      <c r="F21" s="56"/>
      <c r="G21" s="56"/>
      <c r="H21" s="56"/>
      <c r="I21" s="57"/>
    </row>
    <row r="22" spans="1:9">
      <c r="A22" s="53"/>
      <c r="B22" s="58" t="s">
        <v>54</v>
      </c>
      <c r="C22" s="58" t="s">
        <v>55</v>
      </c>
      <c r="D22" s="58" t="s">
        <v>56</v>
      </c>
      <c r="E22" s="58" t="s">
        <v>57</v>
      </c>
      <c r="F22" s="58" t="s">
        <v>58</v>
      </c>
      <c r="G22" s="58" t="s">
        <v>59</v>
      </c>
      <c r="H22" s="58" t="s">
        <v>68</v>
      </c>
      <c r="I22" s="94" t="s">
        <v>69</v>
      </c>
    </row>
    <row r="23" spans="1:9">
      <c r="A23" s="21" t="s">
        <v>0</v>
      </c>
      <c r="B23" s="151">
        <v>0</v>
      </c>
      <c r="C23" s="151">
        <v>0</v>
      </c>
      <c r="D23" s="151">
        <v>0</v>
      </c>
      <c r="E23" s="151">
        <v>0</v>
      </c>
      <c r="F23" s="151">
        <v>0</v>
      </c>
      <c r="G23" s="151">
        <v>0</v>
      </c>
      <c r="H23" s="151">
        <v>2495569</v>
      </c>
      <c r="I23" s="157">
        <v>2570436</v>
      </c>
    </row>
    <row r="24" spans="1:9" ht="26.4">
      <c r="A24" s="140" t="s">
        <v>42</v>
      </c>
      <c r="B24" s="167">
        <f>B23*(1-$E5)</f>
        <v>0</v>
      </c>
      <c r="C24" s="167">
        <f>C23*(1-$E6)</f>
        <v>0</v>
      </c>
      <c r="D24" s="167">
        <f>D23*(1-$E7)</f>
        <v>0</v>
      </c>
      <c r="E24" s="167">
        <f>E23*(1-$E8)</f>
        <v>0</v>
      </c>
      <c r="F24" s="167">
        <f>F23*(1-$E9)</f>
        <v>0</v>
      </c>
      <c r="G24" s="167">
        <f>G23*(1-$E10)</f>
        <v>0</v>
      </c>
      <c r="H24" s="167">
        <f>H23*(1-$E11)</f>
        <v>374335.35000000003</v>
      </c>
      <c r="I24" s="168">
        <f>I23*(1-$E12)</f>
        <v>128521.80000000012</v>
      </c>
    </row>
    <row r="25" spans="1:9">
      <c r="A25" s="33" t="s">
        <v>44</v>
      </c>
      <c r="B25" s="153">
        <f t="shared" ref="B25:I25" si="0">B23-B24</f>
        <v>0</v>
      </c>
      <c r="C25" s="153">
        <f t="shared" si="0"/>
        <v>0</v>
      </c>
      <c r="D25" s="153">
        <f t="shared" si="0"/>
        <v>0</v>
      </c>
      <c r="E25" s="153">
        <f t="shared" si="0"/>
        <v>0</v>
      </c>
      <c r="F25" s="153">
        <f t="shared" si="0"/>
        <v>0</v>
      </c>
      <c r="G25" s="153">
        <f t="shared" si="0"/>
        <v>0</v>
      </c>
      <c r="H25" s="153">
        <f t="shared" si="0"/>
        <v>2121233.65</v>
      </c>
      <c r="I25" s="159">
        <f t="shared" si="0"/>
        <v>2441914.1999999997</v>
      </c>
    </row>
    <row r="26" spans="1:9">
      <c r="A26" s="21" t="s">
        <v>45</v>
      </c>
      <c r="B26" s="154">
        <f t="shared" ref="B26:I26" si="1">B25*$B$6</f>
        <v>0</v>
      </c>
      <c r="C26" s="154">
        <f t="shared" si="1"/>
        <v>0</v>
      </c>
      <c r="D26" s="154">
        <f t="shared" si="1"/>
        <v>0</v>
      </c>
      <c r="E26" s="154">
        <f t="shared" si="1"/>
        <v>0</v>
      </c>
      <c r="F26" s="154">
        <f t="shared" si="1"/>
        <v>0</v>
      </c>
      <c r="G26" s="154">
        <f t="shared" si="1"/>
        <v>0</v>
      </c>
      <c r="H26" s="154">
        <f t="shared" si="1"/>
        <v>742431.77749999997</v>
      </c>
      <c r="I26" s="160">
        <f t="shared" si="1"/>
        <v>854669.96999999986</v>
      </c>
    </row>
    <row r="27" spans="1:9">
      <c r="A27" s="53" t="s">
        <v>20</v>
      </c>
      <c r="B27" s="155">
        <v>25000</v>
      </c>
      <c r="C27" s="155">
        <v>25750</v>
      </c>
      <c r="D27" s="155">
        <v>26523</v>
      </c>
      <c r="E27" s="155">
        <v>27318</v>
      </c>
      <c r="F27" s="155">
        <v>28138</v>
      </c>
      <c r="G27" s="155">
        <v>28982</v>
      </c>
      <c r="H27" s="155">
        <f t="shared" ref="C27:I27" si="2">IF(H22&lt;=$B$12,(FV($B$20,G22,0,$B$7)*-1),0)</f>
        <v>0</v>
      </c>
      <c r="I27" s="161">
        <f t="shared" si="2"/>
        <v>0</v>
      </c>
    </row>
    <row r="28" spans="1:9">
      <c r="A28" s="33" t="s">
        <v>43</v>
      </c>
      <c r="B28" s="156">
        <f>B25-B26-B27</f>
        <v>-25000</v>
      </c>
      <c r="C28" s="156">
        <f t="shared" ref="C28:I28" si="3">C25-C26-C27</f>
        <v>-25750</v>
      </c>
      <c r="D28" s="156">
        <f t="shared" si="3"/>
        <v>-26523</v>
      </c>
      <c r="E28" s="156">
        <f t="shared" si="3"/>
        <v>-27318</v>
      </c>
      <c r="F28" s="156">
        <f t="shared" si="3"/>
        <v>-28138</v>
      </c>
      <c r="G28" s="156">
        <f t="shared" si="3"/>
        <v>-28982</v>
      </c>
      <c r="H28" s="156">
        <f t="shared" si="3"/>
        <v>1378801.8725000001</v>
      </c>
      <c r="I28" s="156">
        <f t="shared" si="3"/>
        <v>1587244.23</v>
      </c>
    </row>
    <row r="29" spans="1:9">
      <c r="A29" s="21" t="s">
        <v>46</v>
      </c>
      <c r="B29" s="154">
        <f t="shared" ref="B29:I29" si="4">IF($D$17=B22,B28/$B$17-(B28/$B$17*$B$18),0)</f>
        <v>0</v>
      </c>
      <c r="C29" s="154">
        <f t="shared" si="4"/>
        <v>0</v>
      </c>
      <c r="D29" s="154">
        <f t="shared" si="4"/>
        <v>0</v>
      </c>
      <c r="E29" s="154">
        <f t="shared" si="4"/>
        <v>0</v>
      </c>
      <c r="F29" s="154">
        <f t="shared" si="4"/>
        <v>0</v>
      </c>
      <c r="G29" s="154">
        <f t="shared" si="4"/>
        <v>0</v>
      </c>
      <c r="H29" s="154">
        <f t="shared" si="4"/>
        <v>0</v>
      </c>
      <c r="I29" s="160">
        <v>15396271</v>
      </c>
    </row>
    <row r="30" spans="1:9" ht="15">
      <c r="A30" s="53" t="s">
        <v>47</v>
      </c>
      <c r="B30" s="162">
        <f t="shared" ref="B30:I30" si="5">IF($B$12=B22,FV($B$20,A22,0,$B$11*$B$10),0)</f>
        <v>0</v>
      </c>
      <c r="C30" s="162">
        <f t="shared" si="5"/>
        <v>0</v>
      </c>
      <c r="D30" s="162">
        <f t="shared" si="5"/>
        <v>0</v>
      </c>
      <c r="E30" s="162">
        <f t="shared" si="5"/>
        <v>0</v>
      </c>
      <c r="F30" s="162">
        <f t="shared" si="5"/>
        <v>0</v>
      </c>
      <c r="G30" s="162">
        <v>10839213</v>
      </c>
      <c r="H30" s="162">
        <f t="shared" si="5"/>
        <v>0</v>
      </c>
      <c r="I30" s="169">
        <f t="shared" si="5"/>
        <v>0</v>
      </c>
    </row>
    <row r="31" spans="1:9">
      <c r="A31" s="53" t="s">
        <v>48</v>
      </c>
      <c r="B31" s="163">
        <f t="shared" ref="B31:I31" si="6">B28+B29+B30</f>
        <v>-25000</v>
      </c>
      <c r="C31" s="163">
        <f t="shared" si="6"/>
        <v>-25750</v>
      </c>
      <c r="D31" s="163">
        <f t="shared" si="6"/>
        <v>-26523</v>
      </c>
      <c r="E31" s="163">
        <f t="shared" si="6"/>
        <v>-27318</v>
      </c>
      <c r="F31" s="163">
        <f t="shared" si="6"/>
        <v>-28138</v>
      </c>
      <c r="G31" s="163">
        <f>G28+G29-G30</f>
        <v>-10868195</v>
      </c>
      <c r="H31" s="163">
        <f t="shared" si="6"/>
        <v>1378801.8725000001</v>
      </c>
      <c r="I31" s="164">
        <f t="shared" si="6"/>
        <v>16983515.23</v>
      </c>
    </row>
    <row r="32" spans="1:9">
      <c r="A32" s="66"/>
      <c r="B32" s="190" t="s">
        <v>23</v>
      </c>
      <c r="C32" s="179"/>
      <c r="D32" s="2"/>
      <c r="E32" s="173" t="s">
        <v>2</v>
      </c>
      <c r="F32" s="179"/>
      <c r="G32" s="2"/>
      <c r="H32" s="173" t="s">
        <v>70</v>
      </c>
      <c r="I32" s="174"/>
    </row>
    <row r="33" spans="1:9">
      <c r="A33" s="21" t="s">
        <v>22</v>
      </c>
      <c r="B33" s="191">
        <f>B16</f>
        <v>0.12</v>
      </c>
      <c r="C33" s="192"/>
      <c r="D33" s="2"/>
      <c r="E33" s="180">
        <f>NPV(B33,$B$31:$I$31)</f>
        <v>1881836.0224726449</v>
      </c>
      <c r="F33" s="181"/>
      <c r="G33" s="2"/>
      <c r="H33" s="175">
        <f>E33/($B$13*43560)</f>
        <v>4.320101061691104</v>
      </c>
      <c r="I33" s="189"/>
    </row>
    <row r="34" spans="1:9">
      <c r="A34" s="21"/>
      <c r="B34" s="191">
        <f>C16</f>
        <v>0.13</v>
      </c>
      <c r="C34" s="192"/>
      <c r="D34" s="2"/>
      <c r="E34" s="180">
        <f>NPV(B34,$B$31:$I$31)</f>
        <v>1661697.2233033625</v>
      </c>
      <c r="F34" s="181"/>
      <c r="G34" s="2"/>
      <c r="H34" s="175">
        <f>E34/($B$13*43560)</f>
        <v>3.8147319175926597</v>
      </c>
      <c r="I34" s="189"/>
    </row>
    <row r="35" spans="1:9" ht="13.8" thickBot="1">
      <c r="A35" s="70"/>
      <c r="B35" s="184">
        <f>D16</f>
        <v>0.14000000000000001</v>
      </c>
      <c r="C35" s="183"/>
      <c r="D35" s="10"/>
      <c r="E35" s="182">
        <f>NPV(B35,$B$31:$I$31)</f>
        <v>1462907.9686516323</v>
      </c>
      <c r="F35" s="183"/>
      <c r="G35" s="10"/>
      <c r="H35" s="177">
        <f>E35/($B$13*43560)</f>
        <v>3.3583745836814334</v>
      </c>
      <c r="I35" s="185"/>
    </row>
  </sheetData>
  <mergeCells count="13">
    <mergeCell ref="A2:I2"/>
    <mergeCell ref="H33:I33"/>
    <mergeCell ref="H34:I34"/>
    <mergeCell ref="B32:C32"/>
    <mergeCell ref="B33:C33"/>
    <mergeCell ref="B34:C34"/>
    <mergeCell ref="B35:C35"/>
    <mergeCell ref="H35:I35"/>
    <mergeCell ref="H32:I32"/>
    <mergeCell ref="E32:F32"/>
    <mergeCell ref="E33:F33"/>
    <mergeCell ref="E34:F34"/>
    <mergeCell ref="E35:F35"/>
  </mergeCells>
  <phoneticPr fontId="0" type="noConversion"/>
  <printOptions horizontalCentered="1" verticalCentered="1"/>
  <pageMargins left="0.25" right="0.25" top="1" bottom="1" header="0.5" footer="0.5"/>
  <pageSetup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Exh 17.6 Retail User Sales PV</vt:lpstr>
      <vt:lpstr>Exh 17.7  Office User Sales PV</vt:lpstr>
      <vt:lpstr>Exh. 17.8 Retail Land Resid</vt:lpstr>
      <vt:lpstr>Exh. 17.9 Office Land Resid</vt:lpstr>
      <vt:lpstr>'Exh 17.6 Retail User Sales PV'!Print_Area</vt:lpstr>
      <vt:lpstr>'Exh 17.7  Office User Sales PV'!Print_Area</vt:lpstr>
      <vt:lpstr>'Exh. 17.8 Retail Land Resid'!Print_Area</vt:lpstr>
      <vt:lpstr>'Exh. 17.9 Office Land Resid'!Print_Area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2014-06-26T20:42:35Z</cp:lastPrinted>
  <dcterms:created xsi:type="dcterms:W3CDTF">2005-08-15T13:53:41Z</dcterms:created>
  <dcterms:modified xsi:type="dcterms:W3CDTF">2014-07-01T16:38:39Z</dcterms:modified>
</cp:coreProperties>
</file>